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9750" activeTab="4"/>
  </bookViews>
  <sheets>
    <sheet name="Pág 1" sheetId="64" r:id="rId1"/>
    <sheet name="Pág 2" sheetId="65" r:id="rId2"/>
    <sheet name="Pág 3" sheetId="66" r:id="rId3"/>
    <sheet name="s.01" sheetId="63" r:id="rId4"/>
    <sheet name="s.02" sheetId="62" r:id="rId5"/>
  </sheets>
  <calcPr calcId="162913"/>
</workbook>
</file>

<file path=xl/calcChain.xml><?xml version="1.0" encoding="utf-8"?>
<calcChain xmlns="http://schemas.openxmlformats.org/spreadsheetml/2006/main">
  <c r="E11" i="64"/>
  <c r="G10" i="62"/>
  <c r="B12" i="63"/>
  <c r="B11" i="64"/>
  <c r="B14" i="62"/>
  <c r="G28" i="65"/>
  <c r="G25"/>
  <c r="H14" i="62"/>
  <c r="I9"/>
  <c r="I13"/>
  <c r="I10"/>
  <c r="I11"/>
  <c r="I8"/>
  <c r="I12"/>
  <c r="G29" i="65"/>
  <c r="I14" i="62"/>
  <c r="F7" i="63"/>
  <c r="F8"/>
  <c r="F9"/>
  <c r="F10"/>
  <c r="F11"/>
  <c r="C7"/>
  <c r="C8"/>
  <c r="C9"/>
  <c r="C10"/>
  <c r="C11"/>
  <c r="C6"/>
  <c r="F13" i="62"/>
  <c r="G13"/>
  <c r="F9"/>
  <c r="G9"/>
  <c r="F10"/>
  <c r="F11"/>
  <c r="G11"/>
  <c r="F12"/>
  <c r="G12"/>
  <c r="E14"/>
  <c r="C9"/>
  <c r="D9"/>
  <c r="C10"/>
  <c r="D10"/>
  <c r="C11"/>
  <c r="D11"/>
  <c r="C12"/>
  <c r="D12"/>
  <c r="C13"/>
  <c r="D13"/>
  <c r="D7" i="63"/>
  <c r="D8"/>
  <c r="D9"/>
  <c r="D10"/>
  <c r="D11"/>
  <c r="C12"/>
  <c r="D6"/>
  <c r="D12"/>
  <c r="F6"/>
  <c r="G6"/>
  <c r="G7"/>
  <c r="F11" i="64"/>
  <c r="F14" i="66"/>
  <c r="F25" i="65"/>
  <c r="H16" i="64"/>
  <c r="H12"/>
  <c r="H14"/>
  <c r="C8" i="62"/>
  <c r="C14"/>
  <c r="D8"/>
  <c r="D14"/>
  <c r="F8"/>
  <c r="G8"/>
  <c r="E10" i="65"/>
  <c r="E14"/>
  <c r="E14" i="66"/>
  <c r="G11" i="64"/>
  <c r="H8"/>
  <c r="J8"/>
  <c r="H9"/>
  <c r="J9"/>
  <c r="H10"/>
  <c r="J10"/>
  <c r="H7"/>
  <c r="J7"/>
  <c r="E12" i="63"/>
  <c r="H13" i="64"/>
  <c r="B14" i="66"/>
  <c r="B18"/>
  <c r="G17"/>
  <c r="G18"/>
  <c r="F17"/>
  <c r="E17"/>
  <c r="D17"/>
  <c r="C17"/>
  <c r="H11"/>
  <c r="H12"/>
  <c r="H13"/>
  <c r="H15"/>
  <c r="H17"/>
  <c r="H16"/>
  <c r="H10"/>
  <c r="I14" i="64"/>
  <c r="I11"/>
  <c r="G14"/>
  <c r="H7" i="65"/>
  <c r="H8"/>
  <c r="H9"/>
  <c r="H11"/>
  <c r="H12"/>
  <c r="H6"/>
  <c r="H27"/>
  <c r="H26"/>
  <c r="H28"/>
  <c r="H22"/>
  <c r="H23"/>
  <c r="H24"/>
  <c r="H21"/>
  <c r="G10"/>
  <c r="G13"/>
  <c r="D14" i="66"/>
  <c r="C14"/>
  <c r="F14" i="64"/>
  <c r="F15"/>
  <c r="E14"/>
  <c r="D14"/>
  <c r="C14"/>
  <c r="D11"/>
  <c r="C11"/>
  <c r="D24" i="63"/>
  <c r="B24"/>
  <c r="C28" i="65"/>
  <c r="C25"/>
  <c r="C13"/>
  <c r="C10"/>
  <c r="H30"/>
  <c r="E25"/>
  <c r="E29"/>
  <c r="F13"/>
  <c r="E13"/>
  <c r="D13"/>
  <c r="B13"/>
  <c r="F10"/>
  <c r="D10"/>
  <c r="B10"/>
  <c r="B14"/>
  <c r="F28"/>
  <c r="D25"/>
  <c r="B14" i="64"/>
  <c r="D28" i="65"/>
  <c r="B17" i="66"/>
  <c r="E28" i="65"/>
  <c r="B28"/>
  <c r="B25"/>
  <c r="B29"/>
  <c r="J13" i="64"/>
  <c r="G9" i="63"/>
  <c r="G10"/>
  <c r="G8"/>
  <c r="G11"/>
  <c r="E18" i="66"/>
  <c r="G15" i="64"/>
  <c r="C15"/>
  <c r="C17"/>
  <c r="D15"/>
  <c r="D17"/>
  <c r="E15"/>
  <c r="E17"/>
  <c r="B15"/>
  <c r="B17"/>
  <c r="D29" i="65"/>
  <c r="F17" i="64"/>
  <c r="F14" i="62"/>
  <c r="G14"/>
  <c r="G14" i="65"/>
  <c r="F18" i="66"/>
  <c r="D18"/>
  <c r="D14" i="65"/>
  <c r="C18" i="66"/>
  <c r="H13" i="65"/>
  <c r="C14"/>
  <c r="H14" i="66"/>
  <c r="H18"/>
  <c r="H25" i="65"/>
  <c r="H29"/>
  <c r="F29"/>
  <c r="C29"/>
  <c r="F14"/>
  <c r="H10"/>
  <c r="J12" i="64"/>
  <c r="J14"/>
  <c r="H11"/>
  <c r="H15"/>
  <c r="I15"/>
  <c r="F12" i="63"/>
  <c r="G12"/>
  <c r="H14" i="65"/>
  <c r="J11" i="64"/>
  <c r="J15"/>
</calcChain>
</file>

<file path=xl/sharedStrings.xml><?xml version="1.0" encoding="utf-8"?>
<sst xmlns="http://schemas.openxmlformats.org/spreadsheetml/2006/main" count="136" uniqueCount="60">
  <si>
    <t>COPLACA</t>
  </si>
  <si>
    <t>CUPALMA</t>
  </si>
  <si>
    <t>EUROPLATANO</t>
  </si>
  <si>
    <t>AGRITEN</t>
  </si>
  <si>
    <t>TENERIFE</t>
  </si>
  <si>
    <t>GOMERA</t>
  </si>
  <si>
    <t>HIERRO</t>
  </si>
  <si>
    <t>LA PALMA</t>
  </si>
  <si>
    <t>TOTAL</t>
  </si>
  <si>
    <t>PLATANEROS</t>
  </si>
  <si>
    <t>PROV.TENERIFE</t>
  </si>
  <si>
    <t>GRAN CANARIA</t>
  </si>
  <si>
    <t>CANARIAS</t>
  </si>
  <si>
    <t>TOTAL ACTUAL</t>
  </si>
  <si>
    <t>TOTAL ANTERIOR</t>
  </si>
  <si>
    <t>DIFERENCIA</t>
  </si>
  <si>
    <t xml:space="preserve">TOTAL </t>
  </si>
  <si>
    <t>DIFCIAS.</t>
  </si>
  <si>
    <t>%</t>
  </si>
  <si>
    <t>TOTAL SEMANA</t>
  </si>
  <si>
    <t>SEMANA</t>
  </si>
  <si>
    <t>Con 5% +</t>
  </si>
  <si>
    <t>Con 5% -</t>
  </si>
  <si>
    <t xml:space="preserve">ENTIDADES </t>
  </si>
  <si>
    <t xml:space="preserve">MAXIMO </t>
  </si>
  <si>
    <t>MINIMO</t>
  </si>
  <si>
    <t xml:space="preserve">DIFERENCIA </t>
  </si>
  <si>
    <t xml:space="preserve">COPLACA </t>
  </si>
  <si>
    <t xml:space="preserve">CUPALMA </t>
  </si>
  <si>
    <t>MARCA</t>
  </si>
  <si>
    <t>LANZAROTE</t>
  </si>
  <si>
    <t>PROV. LAS PALMAS</t>
  </si>
  <si>
    <t>ADMITIDA</t>
  </si>
  <si>
    <t>REAL</t>
  </si>
  <si>
    <t>CON  5% -</t>
  </si>
  <si>
    <t xml:space="preserve">CUPO </t>
  </si>
  <si>
    <t xml:space="preserve">MINIMO </t>
  </si>
  <si>
    <t xml:space="preserve">PREVISION </t>
  </si>
  <si>
    <t xml:space="preserve">AGRITEN </t>
  </si>
  <si>
    <t>PLATANEROS DE CANARIAS</t>
  </si>
  <si>
    <t xml:space="preserve">EUROPLATANO </t>
  </si>
  <si>
    <t xml:space="preserve">  KILOS</t>
  </si>
  <si>
    <t>PETICIONES</t>
  </si>
  <si>
    <t>AUTORIZADOS</t>
  </si>
  <si>
    <t>ESTIMADA</t>
  </si>
  <si>
    <t>PLATANEROS DE C.</t>
  </si>
  <si>
    <t>M.ADMIT.</t>
  </si>
  <si>
    <t>kgs.</t>
  </si>
  <si>
    <t>DIFER.</t>
  </si>
  <si>
    <t>SARDINA</t>
  </si>
  <si>
    <t>LLANOS SARDINA</t>
  </si>
  <si>
    <t>LLANOS</t>
  </si>
  <si>
    <t>SNA. 01</t>
  </si>
  <si>
    <t>PREVISION DE MARCAS SEMANA 03/2017</t>
  </si>
  <si>
    <t>COMPARACION MARCAS SEMANA NUMERO 02/2017</t>
  </si>
  <si>
    <t>SEMANA NUMERO 01/17</t>
  </si>
  <si>
    <t>DECLARACION DE MARCAS SEMANA 02/2017</t>
  </si>
  <si>
    <t>SNA. 02</t>
  </si>
  <si>
    <t>PREVISION DE MARCAS SEMANA 04/2017</t>
  </si>
  <si>
    <t>MARCA MERCADO LOCAL SEMANA 02/2017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</si>
</sst>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0.000%"/>
  </numFmts>
  <fonts count="1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4" fontId="3" fillId="0" borderId="0" xfId="1" applyNumberFormat="1" applyFont="1" applyBorder="1"/>
    <xf numFmtId="165" fontId="2" fillId="0" borderId="0" xfId="1" applyNumberFormat="1" applyFont="1"/>
    <xf numFmtId="0" fontId="3" fillId="0" borderId="0" xfId="0" applyFont="1" applyBorder="1"/>
    <xf numFmtId="164" fontId="3" fillId="0" borderId="0" xfId="1" applyNumberFormat="1" applyFont="1" applyFill="1" applyBorder="1"/>
    <xf numFmtId="0" fontId="4" fillId="0" borderId="0" xfId="0" applyFont="1"/>
    <xf numFmtId="3" fontId="0" fillId="0" borderId="0" xfId="0" applyNumberFormat="1"/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0" fillId="0" borderId="0" xfId="0" applyAlignment="1">
      <alignment horizontal="left"/>
    </xf>
    <xf numFmtId="3" fontId="0" fillId="0" borderId="0" xfId="1" applyFont="1"/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4" fontId="7" fillId="0" borderId="0" xfId="1" applyNumberFormat="1" applyFont="1" applyBorder="1"/>
    <xf numFmtId="3" fontId="0" fillId="0" borderId="0" xfId="1" applyFont="1" applyBorder="1"/>
    <xf numFmtId="164" fontId="9" fillId="0" borderId="0" xfId="1" applyNumberFormat="1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3" fontId="1" fillId="0" borderId="0" xfId="1" applyFont="1" applyBorder="1"/>
    <xf numFmtId="0" fontId="5" fillId="0" borderId="0" xfId="0" applyFont="1" applyFill="1"/>
    <xf numFmtId="3" fontId="1" fillId="0" borderId="0" xfId="0" applyNumberFormat="1" applyFont="1"/>
    <xf numFmtId="164" fontId="8" fillId="0" borderId="0" xfId="1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3" fontId="1" fillId="0" borderId="0" xfId="1" applyNumberFormat="1" applyFont="1" applyFill="1" applyBorder="1"/>
    <xf numFmtId="3" fontId="9" fillId="0" borderId="0" xfId="1" applyFont="1"/>
    <xf numFmtId="165" fontId="9" fillId="0" borderId="0" xfId="1" applyNumberFormat="1" applyFont="1"/>
    <xf numFmtId="3" fontId="1" fillId="0" borderId="0" xfId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1" fillId="0" borderId="0" xfId="0" applyFont="1"/>
    <xf numFmtId="0" fontId="2" fillId="0" borderId="0" xfId="0" applyFont="1" applyBorder="1"/>
    <xf numFmtId="0" fontId="3" fillId="0" borderId="1" xfId="0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readingOrder="2"/>
    </xf>
    <xf numFmtId="164" fontId="2" fillId="0" borderId="1" xfId="1" applyNumberFormat="1" applyFont="1" applyFill="1" applyBorder="1"/>
    <xf numFmtId="164" fontId="2" fillId="0" borderId="1" xfId="0" applyNumberFormat="1" applyFont="1" applyFill="1" applyBorder="1"/>
    <xf numFmtId="164" fontId="3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3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3" fontId="5" fillId="0" borderId="0" xfId="1" applyFont="1" applyBorder="1"/>
    <xf numFmtId="4" fontId="1" fillId="0" borderId="0" xfId="0" applyNumberFormat="1" applyFont="1" applyFill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7" fillId="0" borderId="0" xfId="1" applyFont="1"/>
    <xf numFmtId="3" fontId="11" fillId="0" borderId="0" xfId="1" applyFont="1"/>
    <xf numFmtId="164" fontId="7" fillId="0" borderId="0" xfId="1" applyNumberFormat="1" applyFont="1"/>
    <xf numFmtId="164" fontId="9" fillId="0" borderId="0" xfId="1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5" fillId="0" borderId="0" xfId="0" applyNumberFormat="1" applyFont="1"/>
    <xf numFmtId="3" fontId="8" fillId="0" borderId="0" xfId="1" applyFont="1" applyBorder="1"/>
    <xf numFmtId="3" fontId="1" fillId="0" borderId="5" xfId="1" applyFont="1" applyBorder="1"/>
    <xf numFmtId="3" fontId="1" fillId="0" borderId="5" xfId="0" applyNumberFormat="1" applyFont="1" applyBorder="1"/>
    <xf numFmtId="164" fontId="2" fillId="0" borderId="2" xfId="1" applyNumberFormat="1" applyFont="1" applyBorder="1"/>
    <xf numFmtId="166" fontId="5" fillId="0" borderId="0" xfId="5" applyNumberFormat="1" applyFont="1" applyAlignment="1">
      <alignment horizontal="center"/>
    </xf>
    <xf numFmtId="166" fontId="1" fillId="0" borderId="0" xfId="5" applyNumberFormat="1" applyFont="1" applyAlignment="1">
      <alignment horizontal="center"/>
    </xf>
    <xf numFmtId="3" fontId="13" fillId="0" borderId="0" xfId="1" applyFon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4" fontId="1" fillId="0" borderId="0" xfId="0" applyNumberFormat="1" applyFont="1" applyBorder="1"/>
    <xf numFmtId="3" fontId="7" fillId="0" borderId="0" xfId="1" applyFont="1" applyBorder="1"/>
    <xf numFmtId="3" fontId="8" fillId="0" borderId="0" xfId="0" applyNumberFormat="1" applyFont="1"/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166" fontId="1" fillId="0" borderId="5" xfId="5" applyNumberFormat="1" applyFont="1" applyBorder="1" applyAlignment="1">
      <alignment horizontal="center"/>
    </xf>
    <xf numFmtId="10" fontId="1" fillId="0" borderId="0" xfId="5" applyNumberFormat="1" applyFont="1" applyFill="1"/>
    <xf numFmtId="10" fontId="1" fillId="0" borderId="5" xfId="5" applyNumberFormat="1" applyFont="1" applyFill="1" applyBorder="1"/>
    <xf numFmtId="10" fontId="5" fillId="0" borderId="0" xfId="5" applyNumberFormat="1" applyFont="1"/>
    <xf numFmtId="166" fontId="5" fillId="0" borderId="0" xfId="5" applyNumberFormat="1" applyFont="1"/>
    <xf numFmtId="9" fontId="1" fillId="0" borderId="0" xfId="5" applyFont="1" applyBorder="1"/>
    <xf numFmtId="166" fontId="1" fillId="0" borderId="0" xfId="5" applyNumberFormat="1" applyFont="1" applyBorder="1"/>
    <xf numFmtId="166" fontId="1" fillId="0" borderId="0" xfId="5" applyNumberFormat="1" applyFont="1"/>
    <xf numFmtId="9" fontId="0" fillId="0" borderId="0" xfId="0" applyNumberFormat="1"/>
    <xf numFmtId="3" fontId="1" fillId="0" borderId="0" xfId="0" applyNumberFormat="1" applyFont="1" applyFill="1" applyBorder="1"/>
    <xf numFmtId="3" fontId="8" fillId="0" borderId="5" xfId="0" applyNumberFormat="1" applyFont="1" applyBorder="1"/>
    <xf numFmtId="3" fontId="8" fillId="0" borderId="5" xfId="0" applyNumberFormat="1" applyFont="1" applyFill="1" applyBorder="1"/>
    <xf numFmtId="3" fontId="8" fillId="0" borderId="0" xfId="0" applyNumberFormat="1" applyFont="1" applyFill="1"/>
    <xf numFmtId="0" fontId="10" fillId="0" borderId="0" xfId="0" applyFont="1" applyAlignment="1">
      <alignment horizont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49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314325</xdr:colOff>
      <xdr:row>2</xdr:row>
      <xdr:rowOff>0</xdr:rowOff>
    </xdr:to>
    <xdr:pic>
      <xdr:nvPicPr>
        <xdr:cNvPr id="2050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4191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1" name="Picture 6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052" name="Picture 7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3390900"/>
          <a:ext cx="401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1025" name="Picture 1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5</xdr:col>
      <xdr:colOff>314325</xdr:colOff>
      <xdr:row>0</xdr:row>
      <xdr:rowOff>0</xdr:rowOff>
    </xdr:to>
    <xdr:pic>
      <xdr:nvPicPr>
        <xdr:cNvPr id="1026" name="Picture 2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433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027" name="Picture 4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1028" name="Picture 5" descr="C:\WINDOWS\TEMP\auto0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7625" y="0"/>
          <a:ext cx="2933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view="pageLayout" zoomScaleNormal="81" workbookViewId="0">
      <selection activeCell="I18" sqref="I18"/>
    </sheetView>
  </sheetViews>
  <sheetFormatPr baseColWidth="10" defaultColWidth="1.5703125" defaultRowHeight="15"/>
  <cols>
    <col min="1" max="1" width="24.140625" style="1" customWidth="1"/>
    <col min="2" max="2" width="11.7109375" style="2" customWidth="1"/>
    <col min="3" max="3" width="12.7109375" style="2" customWidth="1"/>
    <col min="4" max="4" width="15" style="2" customWidth="1"/>
    <col min="5" max="5" width="16.42578125" style="2" customWidth="1"/>
    <col min="6" max="6" width="12.7109375" style="2" customWidth="1"/>
    <col min="7" max="7" width="12.42578125" style="2" customWidth="1"/>
    <col min="8" max="8" width="13.28515625" style="2" customWidth="1"/>
    <col min="9" max="9" width="13" style="2" customWidth="1"/>
    <col min="10" max="10" width="12" style="1" customWidth="1"/>
    <col min="11" max="11" width="15.140625" style="6" customWidth="1"/>
    <col min="12" max="12" width="11.7109375" style="1" bestFit="1" customWidth="1"/>
    <col min="13" max="16384" width="1.5703125" style="1"/>
  </cols>
  <sheetData>
    <row r="2" spans="1:12" ht="18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2" ht="15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2">
      <c r="B4" s="3"/>
      <c r="C4" s="3"/>
      <c r="D4" s="3"/>
      <c r="E4" s="3"/>
      <c r="F4" s="3"/>
      <c r="G4" s="3"/>
      <c r="H4" s="3"/>
      <c r="I4" s="3"/>
      <c r="J4" s="39"/>
    </row>
    <row r="5" spans="1:12" ht="16.5" thickBot="1">
      <c r="A5" s="24"/>
      <c r="B5" s="115" t="s">
        <v>0</v>
      </c>
      <c r="C5" s="117" t="s">
        <v>3</v>
      </c>
      <c r="D5" s="63" t="s">
        <v>9</v>
      </c>
      <c r="E5" s="119" t="s">
        <v>2</v>
      </c>
      <c r="F5" s="115" t="s">
        <v>1</v>
      </c>
      <c r="G5" s="90" t="s">
        <v>51</v>
      </c>
      <c r="H5" s="63" t="s">
        <v>8</v>
      </c>
      <c r="I5" s="63" t="s">
        <v>16</v>
      </c>
      <c r="J5" s="115" t="s">
        <v>17</v>
      </c>
    </row>
    <row r="6" spans="1:12" ht="16.5" thickTop="1">
      <c r="A6" s="24"/>
      <c r="B6" s="116"/>
      <c r="C6" s="118"/>
      <c r="D6" s="64" t="s">
        <v>12</v>
      </c>
      <c r="E6" s="120"/>
      <c r="F6" s="116"/>
      <c r="G6" s="91" t="s">
        <v>49</v>
      </c>
      <c r="H6" s="64" t="s">
        <v>57</v>
      </c>
      <c r="I6" s="64" t="s">
        <v>52</v>
      </c>
      <c r="J6" s="116"/>
    </row>
    <row r="7" spans="1:12">
      <c r="A7" s="46" t="s">
        <v>4</v>
      </c>
      <c r="B7" s="42">
        <v>1504</v>
      </c>
      <c r="C7" s="42">
        <v>758</v>
      </c>
      <c r="D7" s="41">
        <v>28</v>
      </c>
      <c r="E7" s="41">
        <v>493</v>
      </c>
      <c r="F7" s="41">
        <v>351</v>
      </c>
      <c r="G7" s="41">
        <v>25</v>
      </c>
      <c r="H7" s="43">
        <f>SUM(B7:G7)</f>
        <v>3159</v>
      </c>
      <c r="I7" s="43">
        <v>3170</v>
      </c>
      <c r="J7" s="44">
        <f t="shared" ref="J7:J15" si="0">+H7-I7</f>
        <v>-11</v>
      </c>
      <c r="L7" s="4"/>
    </row>
    <row r="8" spans="1:12">
      <c r="A8" s="46" t="s">
        <v>7</v>
      </c>
      <c r="B8" s="41">
        <v>721</v>
      </c>
      <c r="C8" s="41">
        <v>0</v>
      </c>
      <c r="D8" s="41">
        <v>425</v>
      </c>
      <c r="E8" s="41">
        <v>403</v>
      </c>
      <c r="F8" s="41">
        <v>550</v>
      </c>
      <c r="G8" s="41">
        <v>0</v>
      </c>
      <c r="H8" s="43">
        <f>SUM(B8:G8)</f>
        <v>2099</v>
      </c>
      <c r="I8" s="43">
        <v>2120</v>
      </c>
      <c r="J8" s="44">
        <f t="shared" si="0"/>
        <v>-21</v>
      </c>
      <c r="L8" s="4"/>
    </row>
    <row r="9" spans="1:12">
      <c r="A9" s="46" t="s">
        <v>5</v>
      </c>
      <c r="B9" s="41">
        <v>60</v>
      </c>
      <c r="C9" s="41">
        <v>39</v>
      </c>
      <c r="D9" s="41">
        <v>0</v>
      </c>
      <c r="E9" s="41">
        <v>0</v>
      </c>
      <c r="F9" s="41">
        <v>0</v>
      </c>
      <c r="G9" s="41">
        <v>0</v>
      </c>
      <c r="H9" s="43">
        <f>SUM(B9:G9)</f>
        <v>99</v>
      </c>
      <c r="I9" s="43">
        <v>88</v>
      </c>
      <c r="J9" s="44">
        <f t="shared" si="0"/>
        <v>11</v>
      </c>
      <c r="L9" s="4"/>
    </row>
    <row r="10" spans="1:12">
      <c r="A10" s="46" t="s">
        <v>6</v>
      </c>
      <c r="B10" s="41">
        <v>41</v>
      </c>
      <c r="C10" s="41">
        <v>0</v>
      </c>
      <c r="D10" s="41">
        <v>0</v>
      </c>
      <c r="E10" s="41">
        <v>21</v>
      </c>
      <c r="F10" s="41">
        <v>0</v>
      </c>
      <c r="G10" s="41">
        <v>0</v>
      </c>
      <c r="H10" s="43">
        <f>SUM(B10:G10)</f>
        <v>62</v>
      </c>
      <c r="I10" s="43">
        <v>33</v>
      </c>
      <c r="J10" s="44">
        <f t="shared" si="0"/>
        <v>29</v>
      </c>
    </row>
    <row r="11" spans="1:12" ht="15.75">
      <c r="A11" s="40" t="s">
        <v>10</v>
      </c>
      <c r="B11" s="45">
        <f>SUM(B7:B10)</f>
        <v>2326</v>
      </c>
      <c r="C11" s="45">
        <f t="shared" ref="C11:H11" si="1">SUM(C7:C10)</f>
        <v>797</v>
      </c>
      <c r="D11" s="45">
        <f t="shared" si="1"/>
        <v>453</v>
      </c>
      <c r="E11" s="45">
        <f t="shared" si="1"/>
        <v>917</v>
      </c>
      <c r="F11" s="45">
        <f t="shared" si="1"/>
        <v>901</v>
      </c>
      <c r="G11" s="45">
        <f t="shared" si="1"/>
        <v>25</v>
      </c>
      <c r="H11" s="45">
        <f t="shared" si="1"/>
        <v>5419</v>
      </c>
      <c r="I11" s="52">
        <f>SUM(I7:I10)</f>
        <v>5411</v>
      </c>
      <c r="J11" s="48">
        <f t="shared" si="0"/>
        <v>8</v>
      </c>
    </row>
    <row r="12" spans="1:12">
      <c r="A12" s="46" t="s">
        <v>11</v>
      </c>
      <c r="B12" s="41">
        <v>0</v>
      </c>
      <c r="C12" s="41">
        <v>260</v>
      </c>
      <c r="D12" s="41">
        <v>473</v>
      </c>
      <c r="E12" s="41">
        <v>0</v>
      </c>
      <c r="F12" s="41">
        <v>60</v>
      </c>
      <c r="G12" s="41">
        <v>400</v>
      </c>
      <c r="H12" s="43">
        <f>SUM(B12:G12)</f>
        <v>1193</v>
      </c>
      <c r="I12" s="43">
        <v>1080</v>
      </c>
      <c r="J12" s="44">
        <f t="shared" si="0"/>
        <v>113</v>
      </c>
    </row>
    <row r="13" spans="1:12">
      <c r="A13" s="46" t="s">
        <v>30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>SUM(B13:G13)</f>
        <v>0</v>
      </c>
      <c r="I13" s="43">
        <v>0</v>
      </c>
      <c r="J13" s="44">
        <f t="shared" si="0"/>
        <v>0</v>
      </c>
    </row>
    <row r="14" spans="1:12" ht="15.75">
      <c r="A14" s="40" t="s">
        <v>31</v>
      </c>
      <c r="B14" s="45">
        <f t="shared" ref="B14:G14" si="2">SUM(B12:B13)</f>
        <v>0</v>
      </c>
      <c r="C14" s="45">
        <f t="shared" si="2"/>
        <v>260</v>
      </c>
      <c r="D14" s="45">
        <f t="shared" si="2"/>
        <v>473</v>
      </c>
      <c r="E14" s="45">
        <f t="shared" si="2"/>
        <v>0</v>
      </c>
      <c r="F14" s="45">
        <f t="shared" si="2"/>
        <v>60</v>
      </c>
      <c r="G14" s="45">
        <f t="shared" si="2"/>
        <v>400</v>
      </c>
      <c r="H14" s="52">
        <f>SUM(H12:H13)</f>
        <v>1193</v>
      </c>
      <c r="I14" s="52">
        <f>SUM(I12:I13)</f>
        <v>1080</v>
      </c>
      <c r="J14" s="48">
        <f t="shared" si="0"/>
        <v>113</v>
      </c>
    </row>
    <row r="15" spans="1:12">
      <c r="A15" s="49" t="s">
        <v>13</v>
      </c>
      <c r="B15" s="50">
        <f t="shared" ref="B15:I15" si="3">B11+B14</f>
        <v>2326</v>
      </c>
      <c r="C15" s="50">
        <f t="shared" si="3"/>
        <v>1057</v>
      </c>
      <c r="D15" s="50">
        <f t="shared" si="3"/>
        <v>926</v>
      </c>
      <c r="E15" s="50">
        <f t="shared" si="3"/>
        <v>917</v>
      </c>
      <c r="F15" s="50">
        <f t="shared" si="3"/>
        <v>961</v>
      </c>
      <c r="G15" s="50">
        <f t="shared" si="3"/>
        <v>425</v>
      </c>
      <c r="H15" s="50">
        <f t="shared" si="3"/>
        <v>6612</v>
      </c>
      <c r="I15" s="50">
        <f t="shared" si="3"/>
        <v>6491</v>
      </c>
      <c r="J15" s="51">
        <f t="shared" si="0"/>
        <v>121</v>
      </c>
    </row>
    <row r="16" spans="1:12" ht="15.75">
      <c r="A16" s="47" t="s">
        <v>14</v>
      </c>
      <c r="B16" s="86">
        <v>2337</v>
      </c>
      <c r="C16" s="86">
        <v>886</v>
      </c>
      <c r="D16" s="86">
        <v>875</v>
      </c>
      <c r="E16" s="86">
        <v>869</v>
      </c>
      <c r="F16" s="86">
        <v>1074</v>
      </c>
      <c r="G16" s="86">
        <v>450</v>
      </c>
      <c r="H16" s="3">
        <f>SUM(B16:G16)</f>
        <v>6491</v>
      </c>
      <c r="I16" s="5"/>
      <c r="J16" s="4"/>
    </row>
    <row r="17" spans="1:9">
      <c r="A17" s="46" t="s">
        <v>15</v>
      </c>
      <c r="B17" s="41">
        <f>(-B15+B16)</f>
        <v>11</v>
      </c>
      <c r="C17" s="41">
        <f>(-C15+C16)</f>
        <v>-171</v>
      </c>
      <c r="D17" s="41">
        <f>(-D15+D16)</f>
        <v>-51</v>
      </c>
      <c r="E17" s="41">
        <f>(-E15+E16)</f>
        <v>-48</v>
      </c>
      <c r="F17" s="41">
        <f>(-F15+F16)</f>
        <v>113</v>
      </c>
      <c r="G17" s="3"/>
      <c r="H17" s="3"/>
    </row>
    <row r="18" spans="1:9" ht="15.75">
      <c r="A18" s="7"/>
      <c r="B18" s="3"/>
      <c r="C18" s="3"/>
      <c r="D18" s="3"/>
      <c r="E18" s="3"/>
      <c r="F18" s="3"/>
      <c r="G18" s="3"/>
      <c r="H18" s="95"/>
      <c r="I18" s="20"/>
    </row>
    <row r="19" spans="1:9">
      <c r="H19" s="77"/>
    </row>
    <row r="20" spans="1:9">
      <c r="H20" s="79"/>
    </row>
    <row r="21" spans="1:9">
      <c r="H21" s="77"/>
    </row>
    <row r="22" spans="1:9">
      <c r="H22" s="79"/>
    </row>
    <row r="23" spans="1:9">
      <c r="H23" s="22"/>
    </row>
    <row r="24" spans="1:9">
      <c r="H24" s="22"/>
    </row>
  </sheetData>
  <mergeCells count="6">
    <mergeCell ref="A2:J2"/>
    <mergeCell ref="B5:B6"/>
    <mergeCell ref="C5:C6"/>
    <mergeCell ref="E5:E6"/>
    <mergeCell ref="F5:F6"/>
    <mergeCell ref="J5:J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2" orientation="landscape" r:id="rId1"/>
  <headerFooter alignWithMargins="0">
    <oddHeader>&amp;L&amp;G</oddHeader>
    <oddFooter xml:space="preserve">&amp;L
&amp;C
&amp;RPág. 1
</oddFooter>
  </headerFooter>
  <ignoredErrors>
    <ignoredError sqref="H1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showWhiteSpace="0" view="pageLayout" topLeftCell="A7" zoomScaleNormal="81" workbookViewId="0">
      <selection activeCell="F28" sqref="F28"/>
    </sheetView>
  </sheetViews>
  <sheetFormatPr baseColWidth="10" defaultColWidth="9.140625" defaultRowHeight="15"/>
  <cols>
    <col min="1" max="1" width="25.140625" style="1" customWidth="1"/>
    <col min="2" max="2" width="14.7109375" style="2" customWidth="1"/>
    <col min="3" max="8" width="16.28515625" style="2" customWidth="1"/>
    <col min="9" max="9" width="15.140625" style="6" customWidth="1"/>
    <col min="10" max="10" width="11.7109375" style="1" bestFit="1" customWidth="1"/>
    <col min="11" max="16384" width="9.140625" style="1"/>
  </cols>
  <sheetData>
    <row r="2" spans="1:10" s="2" customFormat="1" ht="18">
      <c r="A2" s="114" t="s">
        <v>53</v>
      </c>
      <c r="B2" s="114"/>
      <c r="C2" s="114"/>
      <c r="D2" s="114"/>
      <c r="E2" s="114"/>
      <c r="F2" s="114"/>
      <c r="G2" s="114"/>
      <c r="H2" s="114"/>
      <c r="I2" s="6"/>
    </row>
    <row r="4" spans="1:10" ht="16.5" thickBot="1">
      <c r="A4" s="24"/>
      <c r="B4" s="115" t="s">
        <v>0</v>
      </c>
      <c r="C4" s="115" t="s">
        <v>3</v>
      </c>
      <c r="D4" s="63" t="s">
        <v>9</v>
      </c>
      <c r="E4" s="115" t="s">
        <v>2</v>
      </c>
      <c r="F4" s="115" t="s">
        <v>1</v>
      </c>
      <c r="G4" s="90" t="s">
        <v>51</v>
      </c>
      <c r="H4" s="63" t="s">
        <v>8</v>
      </c>
      <c r="I4" s="17"/>
    </row>
    <row r="5" spans="1:10" ht="16.5" thickTop="1">
      <c r="A5" s="24"/>
      <c r="B5" s="116"/>
      <c r="C5" s="116"/>
      <c r="D5" s="64" t="s">
        <v>12</v>
      </c>
      <c r="E5" s="116"/>
      <c r="F5" s="116"/>
      <c r="G5" s="91" t="s">
        <v>49</v>
      </c>
      <c r="H5" s="64" t="s">
        <v>20</v>
      </c>
      <c r="I5" s="17"/>
    </row>
    <row r="6" spans="1:10">
      <c r="A6" s="46" t="s">
        <v>4</v>
      </c>
      <c r="B6" s="41">
        <v>1574</v>
      </c>
      <c r="C6" s="41">
        <v>786</v>
      </c>
      <c r="D6" s="41">
        <v>24</v>
      </c>
      <c r="E6" s="41">
        <v>525</v>
      </c>
      <c r="F6" s="41">
        <v>318</v>
      </c>
      <c r="G6" s="41">
        <v>25</v>
      </c>
      <c r="H6" s="43">
        <f>SUM(B6:G6)</f>
        <v>3252</v>
      </c>
      <c r="I6" s="18"/>
      <c r="J6" s="16"/>
    </row>
    <row r="7" spans="1:10">
      <c r="A7" s="46" t="s">
        <v>7</v>
      </c>
      <c r="B7" s="41">
        <v>732</v>
      </c>
      <c r="C7" s="41">
        <v>0</v>
      </c>
      <c r="D7" s="41">
        <v>440</v>
      </c>
      <c r="E7" s="41">
        <v>339</v>
      </c>
      <c r="F7" s="41">
        <v>560</v>
      </c>
      <c r="G7" s="41">
        <v>0</v>
      </c>
      <c r="H7" s="43">
        <f t="shared" ref="H7:H13" si="0">SUM(B7:G7)</f>
        <v>2071</v>
      </c>
      <c r="I7" s="17"/>
      <c r="J7" s="16"/>
    </row>
    <row r="8" spans="1:10">
      <c r="A8" s="46" t="s">
        <v>5</v>
      </c>
      <c r="B8" s="41">
        <v>90</v>
      </c>
      <c r="C8" s="41">
        <v>38</v>
      </c>
      <c r="D8" s="41">
        <v>0</v>
      </c>
      <c r="E8" s="41">
        <v>0</v>
      </c>
      <c r="F8" s="41">
        <v>0</v>
      </c>
      <c r="G8" s="41">
        <v>0</v>
      </c>
      <c r="H8" s="43">
        <f t="shared" si="0"/>
        <v>128</v>
      </c>
      <c r="I8" s="17"/>
      <c r="J8" s="16"/>
    </row>
    <row r="9" spans="1:10">
      <c r="A9" s="46" t="s">
        <v>6</v>
      </c>
      <c r="B9" s="41">
        <v>41</v>
      </c>
      <c r="C9" s="41">
        <v>0</v>
      </c>
      <c r="D9" s="41">
        <v>0</v>
      </c>
      <c r="E9" s="41">
        <v>21</v>
      </c>
      <c r="F9" s="41">
        <v>0</v>
      </c>
      <c r="G9" s="41">
        <v>0</v>
      </c>
      <c r="H9" s="43">
        <f t="shared" si="0"/>
        <v>62</v>
      </c>
      <c r="I9" s="17"/>
      <c r="J9" s="16"/>
    </row>
    <row r="10" spans="1:10" ht="15.75">
      <c r="A10" s="40" t="s">
        <v>10</v>
      </c>
      <c r="B10" s="45">
        <f t="shared" ref="B10:G10" si="1">SUM(B6:B9)</f>
        <v>2437</v>
      </c>
      <c r="C10" s="45">
        <f t="shared" si="1"/>
        <v>824</v>
      </c>
      <c r="D10" s="45">
        <f t="shared" si="1"/>
        <v>464</v>
      </c>
      <c r="E10" s="45">
        <f t="shared" si="1"/>
        <v>885</v>
      </c>
      <c r="F10" s="45">
        <f t="shared" si="1"/>
        <v>878</v>
      </c>
      <c r="G10" s="45">
        <f t="shared" si="1"/>
        <v>25</v>
      </c>
      <c r="H10" s="52">
        <f t="shared" si="0"/>
        <v>5513</v>
      </c>
      <c r="I10" s="17"/>
      <c r="J10" s="16"/>
    </row>
    <row r="11" spans="1:10">
      <c r="A11" s="46" t="s">
        <v>11</v>
      </c>
      <c r="B11" s="41">
        <v>0</v>
      </c>
      <c r="C11" s="41">
        <v>220</v>
      </c>
      <c r="D11" s="41">
        <v>538</v>
      </c>
      <c r="E11" s="41">
        <v>0</v>
      </c>
      <c r="F11" s="41">
        <v>60</v>
      </c>
      <c r="G11" s="41">
        <v>400</v>
      </c>
      <c r="H11" s="43">
        <f t="shared" si="0"/>
        <v>1218</v>
      </c>
      <c r="I11" s="17"/>
      <c r="J11" s="16"/>
    </row>
    <row r="12" spans="1:10">
      <c r="A12" s="46" t="s">
        <v>30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0</v>
      </c>
      <c r="I12" s="15"/>
      <c r="J12" s="16"/>
    </row>
    <row r="13" spans="1:10" ht="15.75">
      <c r="A13" s="40" t="s">
        <v>31</v>
      </c>
      <c r="B13" s="45">
        <f t="shared" ref="B13:G13" si="2">SUM(B11:B12)</f>
        <v>0</v>
      </c>
      <c r="C13" s="45">
        <f t="shared" si="2"/>
        <v>220</v>
      </c>
      <c r="D13" s="45">
        <f t="shared" si="2"/>
        <v>538</v>
      </c>
      <c r="E13" s="45">
        <f t="shared" si="2"/>
        <v>0</v>
      </c>
      <c r="F13" s="45">
        <f t="shared" si="2"/>
        <v>60</v>
      </c>
      <c r="G13" s="45">
        <f t="shared" si="2"/>
        <v>400</v>
      </c>
      <c r="H13" s="52">
        <f t="shared" si="0"/>
        <v>1218</v>
      </c>
    </row>
    <row r="14" spans="1:10">
      <c r="A14" s="49" t="s">
        <v>19</v>
      </c>
      <c r="B14" s="50">
        <f>B10:C10+B13</f>
        <v>2437</v>
      </c>
      <c r="C14" s="50">
        <f>C10:D10+C13</f>
        <v>1044</v>
      </c>
      <c r="D14" s="50">
        <f>D10:E10+D13</f>
        <v>1002</v>
      </c>
      <c r="E14" s="50">
        <f>E10:F10+E13</f>
        <v>885</v>
      </c>
      <c r="F14" s="50">
        <f>F10:H10+F13</f>
        <v>938</v>
      </c>
      <c r="G14" s="50">
        <f>G10:I10+G13</f>
        <v>425</v>
      </c>
      <c r="H14" s="50">
        <f>H10+H13</f>
        <v>6731</v>
      </c>
      <c r="I14" s="77"/>
    </row>
    <row r="15" spans="1:10" ht="15.75">
      <c r="A15" s="7"/>
      <c r="B15" s="5"/>
      <c r="C15" s="5"/>
      <c r="D15" s="5"/>
      <c r="E15" s="5"/>
      <c r="F15" s="5"/>
      <c r="G15" s="5"/>
      <c r="H15" s="8"/>
      <c r="I15" s="34"/>
    </row>
    <row r="16" spans="1:10" ht="15.75">
      <c r="A16" s="7"/>
      <c r="B16" s="5"/>
      <c r="C16" s="5"/>
      <c r="D16" s="5"/>
      <c r="E16" s="5"/>
      <c r="F16" s="5"/>
      <c r="G16" s="5"/>
      <c r="H16" s="20"/>
      <c r="I16" s="34"/>
    </row>
    <row r="17" spans="1:9" s="2" customFormat="1" ht="18">
      <c r="A17" s="114" t="s">
        <v>58</v>
      </c>
      <c r="B17" s="114"/>
      <c r="C17" s="114"/>
      <c r="D17" s="114"/>
      <c r="E17" s="114"/>
      <c r="F17" s="114"/>
      <c r="G17" s="114"/>
      <c r="H17" s="114"/>
      <c r="I17" s="34"/>
    </row>
    <row r="18" spans="1:9">
      <c r="I18" s="34"/>
    </row>
    <row r="19" spans="1:9" ht="16.5" thickBot="1">
      <c r="A19" s="24"/>
      <c r="B19" s="115" t="s">
        <v>0</v>
      </c>
      <c r="C19" s="115" t="s">
        <v>3</v>
      </c>
      <c r="D19" s="63" t="s">
        <v>9</v>
      </c>
      <c r="E19" s="115" t="s">
        <v>2</v>
      </c>
      <c r="F19" s="115" t="s">
        <v>1</v>
      </c>
      <c r="G19" s="90" t="s">
        <v>51</v>
      </c>
      <c r="H19" s="63" t="s">
        <v>8</v>
      </c>
      <c r="I19" s="34"/>
    </row>
    <row r="20" spans="1:9" ht="16.5" thickTop="1">
      <c r="A20" s="24"/>
      <c r="B20" s="116"/>
      <c r="C20" s="116"/>
      <c r="D20" s="64" t="s">
        <v>12</v>
      </c>
      <c r="E20" s="116"/>
      <c r="F20" s="116"/>
      <c r="G20" s="91" t="s">
        <v>49</v>
      </c>
      <c r="H20" s="64" t="s">
        <v>20</v>
      </c>
      <c r="I20" s="34"/>
    </row>
    <row r="21" spans="1:9">
      <c r="A21" s="46" t="s">
        <v>4</v>
      </c>
      <c r="B21" s="41">
        <v>1585</v>
      </c>
      <c r="C21" s="41">
        <v>800</v>
      </c>
      <c r="D21" s="41">
        <v>25</v>
      </c>
      <c r="E21" s="41">
        <v>516</v>
      </c>
      <c r="F21" s="41">
        <v>333</v>
      </c>
      <c r="G21" s="41">
        <v>25</v>
      </c>
      <c r="H21" s="43">
        <f t="shared" ref="H21:H27" si="3">SUM(B21:G21)</f>
        <v>3284</v>
      </c>
      <c r="I21" s="33"/>
    </row>
    <row r="22" spans="1:9">
      <c r="A22" s="46" t="s">
        <v>7</v>
      </c>
      <c r="B22" s="41">
        <v>733</v>
      </c>
      <c r="C22" s="41">
        <v>0</v>
      </c>
      <c r="D22" s="41">
        <v>445</v>
      </c>
      <c r="E22" s="41">
        <v>369</v>
      </c>
      <c r="F22" s="41">
        <v>560</v>
      </c>
      <c r="G22" s="41">
        <v>0</v>
      </c>
      <c r="H22" s="43">
        <f t="shared" si="3"/>
        <v>2107</v>
      </c>
      <c r="I22" s="34"/>
    </row>
    <row r="23" spans="1:9">
      <c r="A23" s="46" t="s">
        <v>5</v>
      </c>
      <c r="B23" s="41">
        <v>60</v>
      </c>
      <c r="C23" s="41">
        <v>38</v>
      </c>
      <c r="D23" s="41">
        <v>0</v>
      </c>
      <c r="E23" s="41">
        <v>0</v>
      </c>
      <c r="F23" s="41">
        <v>0</v>
      </c>
      <c r="G23" s="41">
        <v>0</v>
      </c>
      <c r="H23" s="43">
        <f t="shared" si="3"/>
        <v>98</v>
      </c>
      <c r="I23" s="34"/>
    </row>
    <row r="24" spans="1:9">
      <c r="A24" s="46" t="s">
        <v>6</v>
      </c>
      <c r="B24" s="41">
        <v>41</v>
      </c>
      <c r="C24" s="41">
        <v>0</v>
      </c>
      <c r="D24" s="41">
        <v>0</v>
      </c>
      <c r="E24" s="41">
        <v>21</v>
      </c>
      <c r="F24" s="41">
        <v>0</v>
      </c>
      <c r="G24" s="41">
        <v>0</v>
      </c>
      <c r="H24" s="43">
        <f t="shared" si="3"/>
        <v>62</v>
      </c>
      <c r="I24" s="34"/>
    </row>
    <row r="25" spans="1:9" ht="15.75">
      <c r="A25" s="40" t="s">
        <v>10</v>
      </c>
      <c r="B25" s="45">
        <f t="shared" ref="B25:G25" si="4">SUM(B21:B24)</f>
        <v>2419</v>
      </c>
      <c r="C25" s="45">
        <f t="shared" si="4"/>
        <v>838</v>
      </c>
      <c r="D25" s="45">
        <f t="shared" si="4"/>
        <v>470</v>
      </c>
      <c r="E25" s="45">
        <f t="shared" si="4"/>
        <v>906</v>
      </c>
      <c r="F25" s="45">
        <f t="shared" si="4"/>
        <v>893</v>
      </c>
      <c r="G25" s="45">
        <f t="shared" si="4"/>
        <v>25</v>
      </c>
      <c r="H25" s="45">
        <f t="shared" si="3"/>
        <v>5551</v>
      </c>
      <c r="I25" s="34"/>
    </row>
    <row r="26" spans="1:9">
      <c r="A26" s="46" t="s">
        <v>11</v>
      </c>
      <c r="B26" s="41">
        <v>0</v>
      </c>
      <c r="C26" s="41">
        <v>240</v>
      </c>
      <c r="D26" s="41">
        <v>520</v>
      </c>
      <c r="E26" s="41">
        <v>0</v>
      </c>
      <c r="F26" s="41">
        <v>60</v>
      </c>
      <c r="G26" s="41">
        <v>400</v>
      </c>
      <c r="H26" s="43">
        <f t="shared" si="3"/>
        <v>1220</v>
      </c>
      <c r="I26" s="34"/>
    </row>
    <row r="27" spans="1:9">
      <c r="A27" s="46" t="s">
        <v>30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3">
        <f t="shared" si="3"/>
        <v>0</v>
      </c>
      <c r="I27" s="34"/>
    </row>
    <row r="28" spans="1:9" ht="15.75">
      <c r="A28" s="40" t="s">
        <v>31</v>
      </c>
      <c r="B28" s="45">
        <f t="shared" ref="B28:H28" si="5">SUM(B26:B27)</f>
        <v>0</v>
      </c>
      <c r="C28" s="45">
        <f t="shared" si="5"/>
        <v>240</v>
      </c>
      <c r="D28" s="45">
        <f t="shared" si="5"/>
        <v>520</v>
      </c>
      <c r="E28" s="45">
        <f t="shared" si="5"/>
        <v>0</v>
      </c>
      <c r="F28" s="45">
        <f t="shared" si="5"/>
        <v>60</v>
      </c>
      <c r="G28" s="45">
        <f t="shared" si="5"/>
        <v>400</v>
      </c>
      <c r="H28" s="45">
        <f t="shared" si="5"/>
        <v>1220</v>
      </c>
      <c r="I28" s="34"/>
    </row>
    <row r="29" spans="1:9">
      <c r="A29" s="49" t="s">
        <v>19</v>
      </c>
      <c r="B29" s="50">
        <f>+B25+B28</f>
        <v>2419</v>
      </c>
      <c r="C29" s="50">
        <f>+C25+C28</f>
        <v>1078</v>
      </c>
      <c r="D29" s="50">
        <f>+D25+D28</f>
        <v>990</v>
      </c>
      <c r="E29" s="50">
        <f>+E25+E28</f>
        <v>906</v>
      </c>
      <c r="F29" s="50">
        <f>+F25+F28</f>
        <v>953</v>
      </c>
      <c r="G29" s="50">
        <f>G25:I25+G28</f>
        <v>425</v>
      </c>
      <c r="H29" s="50">
        <f>H25+H28</f>
        <v>6771</v>
      </c>
      <c r="I29" s="77"/>
    </row>
    <row r="30" spans="1:9" ht="15.75">
      <c r="A30" s="24"/>
      <c r="B30" s="65"/>
      <c r="C30" s="65"/>
      <c r="D30" s="66"/>
      <c r="E30" s="65"/>
      <c r="F30" s="65"/>
      <c r="G30" s="65"/>
      <c r="H30" s="80">
        <f>2112+700+1247+1306+1219</f>
        <v>6584</v>
      </c>
      <c r="I30" s="34"/>
    </row>
  </sheetData>
  <mergeCells count="10">
    <mergeCell ref="B19:B20"/>
    <mergeCell ref="C19:C20"/>
    <mergeCell ref="E19:E20"/>
    <mergeCell ref="F19:F20"/>
    <mergeCell ref="A2:H2"/>
    <mergeCell ref="B4:B5"/>
    <mergeCell ref="C4:C5"/>
    <mergeCell ref="E4:E5"/>
    <mergeCell ref="F4:F5"/>
    <mergeCell ref="A17:H17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6" orientation="landscape" r:id="rId1"/>
  <headerFooter alignWithMargins="0">
    <oddHeader>&amp;L&amp;G</oddHeader>
    <oddFooter xml:space="preserve">&amp;RPág 2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2"/>
  <sheetViews>
    <sheetView view="pageLayout" topLeftCell="A4" zoomScaleNormal="81" workbookViewId="0">
      <selection activeCell="G15" sqref="G15"/>
    </sheetView>
  </sheetViews>
  <sheetFormatPr baseColWidth="10" defaultColWidth="11.28515625" defaultRowHeight="15"/>
  <cols>
    <col min="1" max="1" width="24.140625" style="1" customWidth="1"/>
    <col min="2" max="3" width="15.28515625" style="2" customWidth="1"/>
    <col min="4" max="4" width="17.42578125" style="2" customWidth="1"/>
    <col min="5" max="5" width="19.5703125" style="2" customWidth="1"/>
    <col min="6" max="6" width="15.28515625" style="2" customWidth="1"/>
    <col min="7" max="7" width="17.85546875" style="2" customWidth="1"/>
    <col min="8" max="8" width="15.28515625" style="2" customWidth="1"/>
    <col min="9" max="9" width="15.140625" style="6" customWidth="1"/>
    <col min="10" max="10" width="11.7109375" style="1" bestFit="1" customWidth="1"/>
    <col min="11" max="16384" width="11.28515625" style="1"/>
  </cols>
  <sheetData>
    <row r="5" spans="1:8" ht="18">
      <c r="A5" s="114" t="s">
        <v>59</v>
      </c>
      <c r="B5" s="114"/>
      <c r="C5" s="114"/>
      <c r="D5" s="114"/>
      <c r="E5" s="114"/>
      <c r="F5" s="114"/>
      <c r="G5" s="114"/>
      <c r="H5" s="114"/>
    </row>
    <row r="6" spans="1:8" ht="15.75">
      <c r="A6" s="67"/>
      <c r="B6" s="67"/>
      <c r="C6" s="67"/>
      <c r="D6" s="67"/>
      <c r="E6" s="67"/>
      <c r="F6" s="67"/>
      <c r="G6" s="67"/>
      <c r="H6" s="67"/>
    </row>
    <row r="8" spans="1:8" ht="16.5" thickBot="1">
      <c r="A8" s="24"/>
      <c r="B8" s="121" t="s">
        <v>0</v>
      </c>
      <c r="C8" s="121" t="s">
        <v>3</v>
      </c>
      <c r="D8" s="53" t="s">
        <v>9</v>
      </c>
      <c r="E8" s="121" t="s">
        <v>2</v>
      </c>
      <c r="F8" s="121" t="s">
        <v>1</v>
      </c>
      <c r="G8" s="92" t="s">
        <v>51</v>
      </c>
      <c r="H8" s="53" t="s">
        <v>8</v>
      </c>
    </row>
    <row r="9" spans="1:8" ht="16.5" thickTop="1">
      <c r="A9" s="24"/>
      <c r="B9" s="122"/>
      <c r="C9" s="122"/>
      <c r="D9" s="54" t="s">
        <v>12</v>
      </c>
      <c r="E9" s="122"/>
      <c r="F9" s="122"/>
      <c r="G9" s="93" t="s">
        <v>49</v>
      </c>
      <c r="H9" s="54" t="s">
        <v>20</v>
      </c>
    </row>
    <row r="10" spans="1:8">
      <c r="A10" s="46" t="s">
        <v>4</v>
      </c>
      <c r="B10" s="41">
        <v>80000</v>
      </c>
      <c r="C10" s="41">
        <v>56000</v>
      </c>
      <c r="D10" s="41"/>
      <c r="E10" s="41">
        <v>23500</v>
      </c>
      <c r="F10" s="41">
        <v>104000</v>
      </c>
      <c r="G10" s="41">
        <v>0</v>
      </c>
      <c r="H10" s="43">
        <f>SUM(B10:G10)</f>
        <v>263500</v>
      </c>
    </row>
    <row r="11" spans="1:8">
      <c r="A11" s="46" t="s">
        <v>7</v>
      </c>
      <c r="B11" s="41">
        <v>5000</v>
      </c>
      <c r="C11" s="41">
        <v>0</v>
      </c>
      <c r="D11" s="41">
        <v>0</v>
      </c>
      <c r="E11" s="41">
        <v>3867</v>
      </c>
      <c r="F11" s="41">
        <v>2000</v>
      </c>
      <c r="G11" s="41">
        <v>0</v>
      </c>
      <c r="H11" s="43">
        <f t="shared" ref="H11:H16" si="0">SUM(B11:G11)</f>
        <v>10867</v>
      </c>
    </row>
    <row r="12" spans="1:8">
      <c r="A12" s="46" t="s">
        <v>5</v>
      </c>
      <c r="B12" s="41">
        <v>1000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3">
        <f t="shared" si="0"/>
        <v>1000</v>
      </c>
    </row>
    <row r="13" spans="1:8">
      <c r="A13" s="46" t="s">
        <v>6</v>
      </c>
      <c r="B13" s="41">
        <v>1000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3">
        <f t="shared" si="0"/>
        <v>1000</v>
      </c>
    </row>
    <row r="14" spans="1:8" ht="15.75">
      <c r="A14" s="40" t="s">
        <v>10</v>
      </c>
      <c r="B14" s="45">
        <f>SUM(B10:B13)</f>
        <v>87000</v>
      </c>
      <c r="C14" s="45">
        <f>SUM(C10:C13)</f>
        <v>56000</v>
      </c>
      <c r="D14" s="45">
        <f>SUM(D10:D13)</f>
        <v>0</v>
      </c>
      <c r="E14" s="45">
        <f>SUM(E10:E13)</f>
        <v>27367</v>
      </c>
      <c r="F14" s="45">
        <f>SUM(F10:F13)</f>
        <v>106000</v>
      </c>
      <c r="G14" s="41">
        <v>0</v>
      </c>
      <c r="H14" s="43">
        <f t="shared" si="0"/>
        <v>276367</v>
      </c>
    </row>
    <row r="15" spans="1:8">
      <c r="A15" s="46" t="s">
        <v>11</v>
      </c>
      <c r="B15" s="41">
        <v>0</v>
      </c>
      <c r="C15" s="41">
        <v>70000</v>
      </c>
      <c r="D15" s="41">
        <v>43500</v>
      </c>
      <c r="E15" s="41">
        <v>0</v>
      </c>
      <c r="F15" s="41">
        <v>5000</v>
      </c>
      <c r="G15" s="41">
        <v>130000</v>
      </c>
      <c r="H15" s="43">
        <f t="shared" si="0"/>
        <v>248500</v>
      </c>
    </row>
    <row r="16" spans="1:8">
      <c r="A16" s="46" t="s">
        <v>30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3">
        <f t="shared" si="0"/>
        <v>0</v>
      </c>
    </row>
    <row r="17" spans="1:9" ht="15.75">
      <c r="A17" s="40" t="s">
        <v>31</v>
      </c>
      <c r="B17" s="45">
        <f t="shared" ref="B17:G17" si="1">SUM(B15:B16)</f>
        <v>0</v>
      </c>
      <c r="C17" s="45">
        <f t="shared" si="1"/>
        <v>70000</v>
      </c>
      <c r="D17" s="45">
        <f t="shared" si="1"/>
        <v>43500</v>
      </c>
      <c r="E17" s="45">
        <f t="shared" si="1"/>
        <v>0</v>
      </c>
      <c r="F17" s="45">
        <f t="shared" si="1"/>
        <v>5000</v>
      </c>
      <c r="G17" s="45">
        <f t="shared" si="1"/>
        <v>130000</v>
      </c>
      <c r="H17" s="43">
        <f>SUM(H15:H16)</f>
        <v>248500</v>
      </c>
    </row>
    <row r="18" spans="1:9" ht="18">
      <c r="A18" s="49" t="s">
        <v>19</v>
      </c>
      <c r="B18" s="50">
        <f t="shared" ref="B18:G18" si="2">+B14+B17</f>
        <v>87000</v>
      </c>
      <c r="C18" s="50">
        <f t="shared" si="2"/>
        <v>126000</v>
      </c>
      <c r="D18" s="50">
        <f t="shared" si="2"/>
        <v>43500</v>
      </c>
      <c r="E18" s="50">
        <f t="shared" si="2"/>
        <v>27367</v>
      </c>
      <c r="F18" s="50">
        <f t="shared" si="2"/>
        <v>111000</v>
      </c>
      <c r="G18" s="50">
        <f t="shared" si="2"/>
        <v>130000</v>
      </c>
      <c r="H18" s="50">
        <f>H17+H14</f>
        <v>524867</v>
      </c>
      <c r="I18" s="78"/>
    </row>
    <row r="19" spans="1:9">
      <c r="I19" s="34"/>
    </row>
    <row r="20" spans="1:9">
      <c r="H20" s="79"/>
      <c r="I20" s="33"/>
    </row>
    <row r="21" spans="1:9">
      <c r="I21" s="34"/>
    </row>
    <row r="22" spans="1:9">
      <c r="I22" s="34"/>
    </row>
  </sheetData>
  <mergeCells count="5">
    <mergeCell ref="A5:H5"/>
    <mergeCell ref="B8:B9"/>
    <mergeCell ref="C8:C9"/>
    <mergeCell ref="E8:E9"/>
    <mergeCell ref="F8:F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94" orientation="landscape" r:id="rId1"/>
  <headerFooter alignWithMargins="0">
    <oddHeader>&amp;L&amp;G</oddHeader>
    <oddFooter xml:space="preserve">&amp;RPág 3
</oddFooter>
  </headerFooter>
  <ignoredErrors>
    <ignoredError sqref="G1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Normal="100" workbookViewId="0">
      <selection activeCell="E11" sqref="E11"/>
    </sheetView>
  </sheetViews>
  <sheetFormatPr baseColWidth="10" defaultRowHeight="12.75"/>
  <cols>
    <col min="1" max="1" width="27.28515625" customWidth="1"/>
    <col min="2" max="2" width="12" style="19" customWidth="1"/>
    <col min="3" max="3" width="13.28515625" customWidth="1"/>
    <col min="4" max="4" width="13.85546875" customWidth="1"/>
    <col min="5" max="5" width="12.28515625" customWidth="1"/>
    <col min="6" max="6" width="12.7109375" bestFit="1" customWidth="1"/>
    <col min="7" max="7" width="6.85546875" customWidth="1"/>
    <col min="8" max="8" width="15" bestFit="1" customWidth="1"/>
  </cols>
  <sheetData>
    <row r="1" spans="1:9">
      <c r="A1" s="124" t="s">
        <v>55</v>
      </c>
      <c r="B1" s="124"/>
      <c r="C1" s="124"/>
      <c r="D1" s="124"/>
      <c r="E1" s="124"/>
      <c r="F1" s="124"/>
      <c r="G1" s="124"/>
    </row>
    <row r="2" spans="1:9">
      <c r="A2" s="38"/>
      <c r="B2" s="68"/>
      <c r="C2" s="38"/>
      <c r="D2" s="38"/>
      <c r="E2" s="38"/>
      <c r="F2" s="38"/>
      <c r="G2" s="38"/>
    </row>
    <row r="3" spans="1:9">
      <c r="A3" s="38"/>
      <c r="B3" s="68"/>
      <c r="C3" s="38"/>
      <c r="D3" s="38"/>
      <c r="E3" s="38"/>
      <c r="F3" s="38"/>
      <c r="G3" s="38"/>
    </row>
    <row r="4" spans="1:9">
      <c r="A4" s="38"/>
      <c r="B4" s="69"/>
      <c r="C4" s="70" t="s">
        <v>21</v>
      </c>
      <c r="D4" s="70" t="s">
        <v>34</v>
      </c>
      <c r="E4" s="57"/>
      <c r="F4" s="57"/>
      <c r="G4" s="38"/>
    </row>
    <row r="5" spans="1:9">
      <c r="A5" s="58" t="s">
        <v>23</v>
      </c>
      <c r="B5" s="71" t="s">
        <v>35</v>
      </c>
      <c r="C5" s="60" t="s">
        <v>24</v>
      </c>
      <c r="D5" s="60" t="s">
        <v>36</v>
      </c>
      <c r="E5" s="60" t="s">
        <v>37</v>
      </c>
      <c r="F5" s="60" t="s">
        <v>26</v>
      </c>
      <c r="G5" s="60" t="s">
        <v>18</v>
      </c>
    </row>
    <row r="6" spans="1:9">
      <c r="A6" s="31" t="s">
        <v>27</v>
      </c>
      <c r="B6" s="28">
        <v>2337000</v>
      </c>
      <c r="C6" s="30">
        <f t="shared" ref="C6:C11" si="0">B6+(B6*0.05)</f>
        <v>2453850</v>
      </c>
      <c r="D6" s="30">
        <f t="shared" ref="D6:D11" si="1">B6-(B6*5%)</f>
        <v>2220150</v>
      </c>
      <c r="E6" s="28">
        <v>1800000</v>
      </c>
      <c r="F6" s="28">
        <f t="shared" ref="F6:F11" si="2">E6-B6</f>
        <v>-537000</v>
      </c>
      <c r="G6" s="37">
        <f t="shared" ref="G6:G12" si="3">F6*100/B6</f>
        <v>-22.978177150192554</v>
      </c>
      <c r="H6" s="10"/>
    </row>
    <row r="7" spans="1:9">
      <c r="A7" s="31" t="s">
        <v>38</v>
      </c>
      <c r="B7" s="28">
        <v>1071600</v>
      </c>
      <c r="C7" s="30">
        <f t="shared" si="0"/>
        <v>1125180</v>
      </c>
      <c r="D7" s="30">
        <f t="shared" si="1"/>
        <v>1018020</v>
      </c>
      <c r="E7" s="28">
        <v>860000</v>
      </c>
      <c r="F7" s="28">
        <f t="shared" si="2"/>
        <v>-211600</v>
      </c>
      <c r="G7" s="37">
        <f t="shared" si="3"/>
        <v>-19.746173945502054</v>
      </c>
      <c r="H7" s="10"/>
    </row>
    <row r="8" spans="1:9">
      <c r="A8" s="31" t="s">
        <v>39</v>
      </c>
      <c r="B8" s="28">
        <v>939550</v>
      </c>
      <c r="C8" s="30">
        <f t="shared" si="0"/>
        <v>986527.5</v>
      </c>
      <c r="D8" s="30">
        <f t="shared" si="1"/>
        <v>892572.5</v>
      </c>
      <c r="E8" s="28">
        <v>804400</v>
      </c>
      <c r="F8" s="28">
        <f t="shared" si="2"/>
        <v>-135150</v>
      </c>
      <c r="G8" s="37">
        <f t="shared" si="3"/>
        <v>-14.384545793198871</v>
      </c>
      <c r="H8" s="10"/>
    </row>
    <row r="9" spans="1:9">
      <c r="A9" s="31" t="s">
        <v>40</v>
      </c>
      <c r="B9" s="28">
        <v>869020</v>
      </c>
      <c r="C9" s="30">
        <f t="shared" si="0"/>
        <v>912471</v>
      </c>
      <c r="D9" s="30">
        <f t="shared" si="1"/>
        <v>825569</v>
      </c>
      <c r="E9" s="28">
        <v>794710</v>
      </c>
      <c r="F9" s="28">
        <f t="shared" si="2"/>
        <v>-74310</v>
      </c>
      <c r="G9" s="37">
        <f t="shared" si="3"/>
        <v>-8.5510114842005933</v>
      </c>
      <c r="H9" s="96"/>
      <c r="I9" s="109"/>
    </row>
    <row r="10" spans="1:9">
      <c r="A10" s="31" t="s">
        <v>28</v>
      </c>
      <c r="B10" s="30">
        <v>1074450</v>
      </c>
      <c r="C10" s="30">
        <f t="shared" si="0"/>
        <v>1128172.5</v>
      </c>
      <c r="D10" s="30">
        <f t="shared" si="1"/>
        <v>1020727.5</v>
      </c>
      <c r="E10" s="28">
        <v>1074000</v>
      </c>
      <c r="F10" s="28">
        <f t="shared" si="2"/>
        <v>-450</v>
      </c>
      <c r="G10" s="94">
        <f t="shared" si="3"/>
        <v>-4.188189306156638E-2</v>
      </c>
      <c r="H10" s="10"/>
    </row>
    <row r="11" spans="1:9">
      <c r="A11" s="38" t="s">
        <v>50</v>
      </c>
      <c r="B11" s="85">
        <v>450000</v>
      </c>
      <c r="C11" s="85">
        <f t="shared" si="0"/>
        <v>472500</v>
      </c>
      <c r="D11" s="85">
        <f t="shared" si="1"/>
        <v>427500</v>
      </c>
      <c r="E11" s="85">
        <v>340783</v>
      </c>
      <c r="F11" s="85">
        <f t="shared" si="2"/>
        <v>-109217</v>
      </c>
      <c r="G11" s="72">
        <f t="shared" si="3"/>
        <v>-24.270444444444443</v>
      </c>
      <c r="H11" s="10"/>
    </row>
    <row r="12" spans="1:9">
      <c r="A12" s="61" t="s">
        <v>16</v>
      </c>
      <c r="B12" s="82">
        <f>SUM(B6:B11)</f>
        <v>6741620</v>
      </c>
      <c r="C12" s="82">
        <f>SUM(C6:C11)</f>
        <v>7078701</v>
      </c>
      <c r="D12" s="82">
        <f>SUM(D6:D11)</f>
        <v>6404539</v>
      </c>
      <c r="E12" s="82">
        <f>SUM(E6:E11)</f>
        <v>5673893</v>
      </c>
      <c r="F12" s="73">
        <f>SUM(F6:F11)</f>
        <v>-1067727</v>
      </c>
      <c r="G12" s="62">
        <f t="shared" si="3"/>
        <v>-15.837840163046865</v>
      </c>
    </row>
    <row r="13" spans="1:9">
      <c r="A13" s="38"/>
      <c r="B13" s="74"/>
      <c r="C13" s="37"/>
      <c r="D13" s="37"/>
      <c r="E13" s="26"/>
      <c r="F13" s="37"/>
      <c r="G13" s="37"/>
    </row>
    <row r="14" spans="1:9">
      <c r="A14" s="38"/>
      <c r="B14" s="74"/>
      <c r="C14" s="35"/>
      <c r="D14" s="37"/>
      <c r="E14" s="83"/>
      <c r="F14" s="37"/>
      <c r="G14" s="37"/>
    </row>
    <row r="15" spans="1:9">
      <c r="A15" s="38"/>
      <c r="B15" s="74"/>
      <c r="C15" s="37"/>
      <c r="D15" s="37"/>
      <c r="E15" s="26"/>
      <c r="F15" s="37"/>
      <c r="G15" s="37"/>
    </row>
    <row r="16" spans="1:9">
      <c r="A16" s="38"/>
      <c r="B16" s="68"/>
      <c r="C16" s="38"/>
      <c r="D16" s="38"/>
      <c r="E16" s="29"/>
      <c r="F16" s="28"/>
      <c r="G16" s="38"/>
    </row>
    <row r="17" spans="1:7">
      <c r="A17" s="38"/>
      <c r="B17" s="68"/>
      <c r="C17" s="38"/>
      <c r="D17" s="38" t="s">
        <v>41</v>
      </c>
      <c r="E17" s="38"/>
      <c r="F17" s="28"/>
      <c r="G17" s="35"/>
    </row>
    <row r="18" spans="1:7">
      <c r="A18" s="38"/>
      <c r="B18" s="27" t="s">
        <v>42</v>
      </c>
      <c r="C18" s="38"/>
      <c r="D18" s="25" t="s">
        <v>43</v>
      </c>
      <c r="E18" s="38"/>
      <c r="F18" s="28"/>
      <c r="G18" s="38"/>
    </row>
    <row r="19" spans="1:7">
      <c r="A19" s="38" t="s">
        <v>27</v>
      </c>
      <c r="B19" s="81">
        <v>0</v>
      </c>
      <c r="C19" s="81"/>
      <c r="D19" s="81">
        <v>0</v>
      </c>
      <c r="F19" s="32"/>
      <c r="G19" s="38"/>
    </row>
    <row r="20" spans="1:7">
      <c r="A20" s="38" t="s">
        <v>38</v>
      </c>
      <c r="B20" s="81">
        <v>0</v>
      </c>
      <c r="C20" s="81"/>
      <c r="D20" s="81">
        <v>0</v>
      </c>
      <c r="F20" s="32"/>
      <c r="G20" s="28"/>
    </row>
    <row r="21" spans="1:7">
      <c r="A21" s="38" t="s">
        <v>39</v>
      </c>
      <c r="B21" s="81">
        <v>0</v>
      </c>
      <c r="C21" s="81"/>
      <c r="D21" s="81">
        <v>0</v>
      </c>
      <c r="F21" s="32"/>
      <c r="G21" s="38"/>
    </row>
    <row r="22" spans="1:7">
      <c r="A22" s="38" t="s">
        <v>40</v>
      </c>
      <c r="B22" s="81">
        <v>0</v>
      </c>
      <c r="C22" s="81"/>
      <c r="D22" s="81">
        <v>0</v>
      </c>
      <c r="F22" s="32"/>
      <c r="G22" s="38"/>
    </row>
    <row r="23" spans="1:7" ht="13.5" thickBot="1">
      <c r="A23" s="38" t="s">
        <v>28</v>
      </c>
      <c r="B23" s="81">
        <v>0</v>
      </c>
      <c r="C23" s="81"/>
      <c r="D23" s="81">
        <v>0</v>
      </c>
      <c r="F23" s="32"/>
      <c r="G23" s="38"/>
    </row>
    <row r="24" spans="1:7" ht="14.25" thickTop="1" thickBot="1">
      <c r="A24" s="61" t="s">
        <v>16</v>
      </c>
      <c r="B24" s="75">
        <f>SUM(B19:B23)</f>
        <v>0</v>
      </c>
      <c r="C24" s="76"/>
      <c r="D24" s="75">
        <f>SUM(D19:D23)</f>
        <v>0</v>
      </c>
      <c r="E24" s="38"/>
      <c r="F24" s="28"/>
      <c r="G24" s="38"/>
    </row>
    <row r="25" spans="1:7" ht="13.5" thickTop="1">
      <c r="A25" s="36"/>
      <c r="B25" s="68"/>
      <c r="C25" s="38"/>
      <c r="D25" s="38"/>
      <c r="E25" s="38"/>
      <c r="F25" s="28"/>
      <c r="G25" s="38"/>
    </row>
    <row r="26" spans="1:7">
      <c r="A26" s="13"/>
      <c r="C26" s="10"/>
      <c r="F26" s="10"/>
    </row>
    <row r="27" spans="1:7">
      <c r="A27" s="9"/>
      <c r="F27" s="10"/>
    </row>
    <row r="28" spans="1:7">
      <c r="F28" s="10"/>
    </row>
    <row r="29" spans="1:7" ht="18">
      <c r="A29" s="123"/>
      <c r="B29" s="123"/>
      <c r="C29" s="123"/>
      <c r="D29" s="123"/>
      <c r="E29" s="123"/>
      <c r="F29" s="123"/>
      <c r="G29" s="123"/>
    </row>
    <row r="30" spans="1:7">
      <c r="A30" s="13"/>
    </row>
    <row r="31" spans="1:7">
      <c r="A31" s="13"/>
    </row>
    <row r="32" spans="1:7">
      <c r="A32" s="13"/>
    </row>
    <row r="33" spans="1:1">
      <c r="A33" s="13"/>
    </row>
  </sheetData>
  <mergeCells count="2">
    <mergeCell ref="A29:G29"/>
    <mergeCell ref="A1:G1"/>
  </mergeCells>
  <phoneticPr fontId="0" type="noConversion"/>
  <printOptions horizontalCentered="1" verticalCentered="1"/>
  <pageMargins left="0.75" right="0.75" top="1" bottom="1" header="0" footer="0"/>
  <pageSetup paperSize="9" orientation="landscape" horizontalDpi="300" verticalDpi="300" r:id="rId1"/>
  <headerFooter alignWithMargins="0">
    <oddHeader>&amp;L&amp;G</oddHeader>
    <oddFooter xml:space="preserve">&amp;RPág. 5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2"/>
  <sheetViews>
    <sheetView tabSelected="1" zoomScaleNormal="100" workbookViewId="0">
      <selection activeCell="C25" sqref="C25"/>
    </sheetView>
  </sheetViews>
  <sheetFormatPr baseColWidth="10" defaultColWidth="11.140625" defaultRowHeight="12.75"/>
  <cols>
    <col min="1" max="1" width="19.28515625" bestFit="1" customWidth="1"/>
    <col min="2" max="2" width="10.5703125" style="14" customWidth="1"/>
    <col min="3" max="3" width="10.140625" customWidth="1"/>
    <col min="4" max="4" width="10.28515625" customWidth="1"/>
    <col min="5" max="5" width="10.7109375" customWidth="1"/>
    <col min="6" max="6" width="10.28515625" customWidth="1"/>
    <col min="7" max="7" width="7.140625" customWidth="1"/>
    <col min="8" max="8" width="10" style="14" customWidth="1"/>
    <col min="9" max="9" width="9.5703125" style="108" bestFit="1" customWidth="1"/>
  </cols>
  <sheetData>
    <row r="3" spans="1:9">
      <c r="A3" s="125" t="s">
        <v>54</v>
      </c>
      <c r="B3" s="125"/>
      <c r="C3" s="125"/>
      <c r="D3" s="125"/>
      <c r="E3" s="125"/>
      <c r="F3" s="125"/>
      <c r="G3" s="125"/>
      <c r="H3" s="125"/>
      <c r="I3" s="125"/>
    </row>
    <row r="4" spans="1:9">
      <c r="A4" s="55"/>
      <c r="B4" s="55"/>
      <c r="C4" s="55"/>
      <c r="D4" s="55"/>
      <c r="E4" s="55"/>
      <c r="F4" s="55"/>
      <c r="G4" s="55"/>
      <c r="H4" s="55"/>
      <c r="I4" s="87"/>
    </row>
    <row r="5" spans="1:9">
      <c r="A5" s="38"/>
      <c r="B5" s="35"/>
      <c r="C5" s="38"/>
      <c r="D5" s="38"/>
      <c r="E5" s="38"/>
      <c r="F5" s="38"/>
      <c r="G5" s="38"/>
      <c r="H5" s="56"/>
      <c r="I5" s="88"/>
    </row>
    <row r="6" spans="1:9">
      <c r="A6" s="38"/>
      <c r="B6" s="56" t="s">
        <v>29</v>
      </c>
      <c r="C6" s="57" t="s">
        <v>21</v>
      </c>
      <c r="D6" s="57" t="s">
        <v>22</v>
      </c>
      <c r="E6" s="57" t="s">
        <v>29</v>
      </c>
      <c r="F6" s="57" t="s">
        <v>47</v>
      </c>
      <c r="G6" s="57" t="s">
        <v>18</v>
      </c>
      <c r="H6" s="56" t="s">
        <v>29</v>
      </c>
      <c r="I6" s="88" t="s">
        <v>18</v>
      </c>
    </row>
    <row r="7" spans="1:9">
      <c r="A7" s="58" t="s">
        <v>23</v>
      </c>
      <c r="B7" s="59" t="s">
        <v>44</v>
      </c>
      <c r="C7" s="60" t="s">
        <v>24</v>
      </c>
      <c r="D7" s="60" t="s">
        <v>25</v>
      </c>
      <c r="E7" s="60" t="s">
        <v>33</v>
      </c>
      <c r="F7" s="60" t="s">
        <v>48</v>
      </c>
      <c r="G7" s="60" t="s">
        <v>48</v>
      </c>
      <c r="H7" s="59" t="s">
        <v>32</v>
      </c>
      <c r="I7" s="101" t="s">
        <v>46</v>
      </c>
    </row>
    <row r="8" spans="1:9">
      <c r="A8" s="38" t="s">
        <v>27</v>
      </c>
      <c r="B8" s="26">
        <v>2216000</v>
      </c>
      <c r="C8" s="28">
        <f t="shared" ref="C8:C13" si="0">B8+B8*0.05</f>
        <v>2326800</v>
      </c>
      <c r="D8" s="28">
        <f t="shared" ref="D8:D13" si="1">+B8-(B8*5%)</f>
        <v>2105200</v>
      </c>
      <c r="E8" s="81">
        <v>2326000</v>
      </c>
      <c r="F8" s="97">
        <f t="shared" ref="F8:F13" si="2">+E8-B8</f>
        <v>110000</v>
      </c>
      <c r="G8" s="98">
        <f t="shared" ref="G8:G14" si="3">F8*100/B8</f>
        <v>4.9638989169675094</v>
      </c>
      <c r="H8" s="81">
        <v>2326000</v>
      </c>
      <c r="I8" s="102">
        <f t="shared" ref="I8:I13" si="4">H8/$H$14</f>
        <v>0.34808374362120825</v>
      </c>
    </row>
    <row r="9" spans="1:9">
      <c r="A9" s="38" t="s">
        <v>3</v>
      </c>
      <c r="B9" s="35">
        <v>1126000</v>
      </c>
      <c r="C9" s="28">
        <f t="shared" si="0"/>
        <v>1182300</v>
      </c>
      <c r="D9" s="96">
        <f t="shared" si="1"/>
        <v>1069700</v>
      </c>
      <c r="E9" s="113">
        <v>1057000</v>
      </c>
      <c r="F9" s="97">
        <f t="shared" si="2"/>
        <v>-69000</v>
      </c>
      <c r="G9" s="98">
        <f t="shared" si="3"/>
        <v>-6.1278863232682061</v>
      </c>
      <c r="H9" s="113">
        <v>1069700</v>
      </c>
      <c r="I9" s="102">
        <f t="shared" si="4"/>
        <v>0.16007961330679557</v>
      </c>
    </row>
    <row r="10" spans="1:9">
      <c r="A10" s="38" t="s">
        <v>45</v>
      </c>
      <c r="B10" s="26">
        <v>1011000</v>
      </c>
      <c r="C10" s="28">
        <f t="shared" si="0"/>
        <v>1061550</v>
      </c>
      <c r="D10" s="96">
        <f t="shared" si="1"/>
        <v>960450</v>
      </c>
      <c r="E10" s="113">
        <v>926000</v>
      </c>
      <c r="F10" s="97">
        <f t="shared" si="2"/>
        <v>-85000</v>
      </c>
      <c r="G10" s="98">
        <f t="shared" si="3"/>
        <v>-8.4075173095944606</v>
      </c>
      <c r="H10" s="113">
        <v>960450</v>
      </c>
      <c r="I10" s="102">
        <f t="shared" si="4"/>
        <v>0.1437304520898493</v>
      </c>
    </row>
    <row r="11" spans="1:9">
      <c r="A11" s="38" t="s">
        <v>2</v>
      </c>
      <c r="B11" s="26">
        <v>987000</v>
      </c>
      <c r="C11" s="28">
        <f t="shared" si="0"/>
        <v>1036350</v>
      </c>
      <c r="D11" s="96">
        <f t="shared" si="1"/>
        <v>937650</v>
      </c>
      <c r="E11" s="113">
        <v>916944</v>
      </c>
      <c r="F11" s="97">
        <f t="shared" si="2"/>
        <v>-70056</v>
      </c>
      <c r="G11" s="98">
        <f t="shared" si="3"/>
        <v>-7.0978723404255319</v>
      </c>
      <c r="H11" s="113">
        <v>937650</v>
      </c>
      <c r="I11" s="102">
        <f t="shared" si="4"/>
        <v>0.14031845322718225</v>
      </c>
    </row>
    <row r="12" spans="1:9">
      <c r="A12" s="38" t="s">
        <v>28</v>
      </c>
      <c r="B12" s="26">
        <v>1011000</v>
      </c>
      <c r="C12" s="28">
        <f t="shared" si="0"/>
        <v>1061550</v>
      </c>
      <c r="D12" s="28">
        <f t="shared" si="1"/>
        <v>960450</v>
      </c>
      <c r="E12" s="110">
        <v>961000</v>
      </c>
      <c r="F12" s="97">
        <f t="shared" si="2"/>
        <v>-50000</v>
      </c>
      <c r="G12" s="98">
        <f t="shared" si="3"/>
        <v>-4.9455984174085064</v>
      </c>
      <c r="H12" s="110">
        <v>961000</v>
      </c>
      <c r="I12" s="102">
        <f t="shared" si="4"/>
        <v>0.1438127590799575</v>
      </c>
    </row>
    <row r="13" spans="1:9">
      <c r="A13" s="38" t="s">
        <v>50</v>
      </c>
      <c r="B13" s="84">
        <v>450000</v>
      </c>
      <c r="C13" s="85">
        <f t="shared" si="0"/>
        <v>472500</v>
      </c>
      <c r="D13" s="111">
        <f t="shared" si="1"/>
        <v>427500</v>
      </c>
      <c r="E13" s="112">
        <v>425000</v>
      </c>
      <c r="F13" s="99">
        <f t="shared" si="2"/>
        <v>-25000</v>
      </c>
      <c r="G13" s="100">
        <f t="shared" si="3"/>
        <v>-5.5555555555555554</v>
      </c>
      <c r="H13" s="112">
        <v>427500</v>
      </c>
      <c r="I13" s="103">
        <f t="shared" si="4"/>
        <v>6.3974978675007108E-2</v>
      </c>
    </row>
    <row r="14" spans="1:9">
      <c r="A14" s="61" t="s">
        <v>16</v>
      </c>
      <c r="B14" s="82">
        <f>SUM(B8:B13)</f>
        <v>6801000</v>
      </c>
      <c r="C14" s="82">
        <f>SUM(C8:C13)</f>
        <v>7141050</v>
      </c>
      <c r="D14" s="82">
        <f>SUM(D8:D13)</f>
        <v>6460950</v>
      </c>
      <c r="E14" s="82">
        <f>SUM(E8:E13)</f>
        <v>6611944</v>
      </c>
      <c r="F14" s="82">
        <f>E14-B14</f>
        <v>-189056</v>
      </c>
      <c r="G14" s="62">
        <f t="shared" si="3"/>
        <v>-2.7798264961035142</v>
      </c>
      <c r="H14" s="82">
        <f>SUM(H8:H13)</f>
        <v>6682300</v>
      </c>
      <c r="I14" s="104">
        <f>SUM(I8:I13)</f>
        <v>1</v>
      </c>
    </row>
    <row r="15" spans="1:9">
      <c r="A15" s="11"/>
      <c r="B15" s="23"/>
      <c r="C15" s="23"/>
      <c r="D15" s="23"/>
      <c r="E15" s="23"/>
      <c r="F15" s="23"/>
      <c r="G15" s="12"/>
      <c r="H15" s="23"/>
      <c r="I15" s="105"/>
    </row>
    <row r="16" spans="1:9">
      <c r="A16" s="38"/>
      <c r="B16" s="21"/>
      <c r="C16" s="89"/>
      <c r="D16" s="96"/>
      <c r="I16" s="106"/>
    </row>
    <row r="17" spans="1:9" hidden="1">
      <c r="A17" s="38"/>
      <c r="D17" s="10"/>
      <c r="F17" s="10"/>
      <c r="H17" s="28"/>
      <c r="I17" s="26"/>
    </row>
    <row r="18" spans="1:9" hidden="1">
      <c r="A18" s="38"/>
      <c r="D18" s="10"/>
      <c r="F18" s="10"/>
      <c r="H18" s="28"/>
      <c r="I18" s="26"/>
    </row>
    <row r="19" spans="1:9" hidden="1">
      <c r="D19" s="10"/>
      <c r="F19" s="10"/>
      <c r="H19" s="28"/>
      <c r="I19" s="26"/>
    </row>
    <row r="20" spans="1:9" hidden="1">
      <c r="D20" s="10"/>
      <c r="F20" s="10"/>
      <c r="H20" s="28"/>
      <c r="I20" s="26"/>
    </row>
    <row r="21" spans="1:9" hidden="1">
      <c r="D21" s="10"/>
      <c r="F21" s="10"/>
      <c r="H21" s="28"/>
      <c r="I21" s="26"/>
    </row>
    <row r="22" spans="1:9" hidden="1">
      <c r="D22" s="10"/>
      <c r="F22" s="10"/>
      <c r="H22" s="28"/>
      <c r="I22" s="107"/>
    </row>
  </sheetData>
  <mergeCells count="1">
    <mergeCell ref="A3:I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>
    <oddHeader>&amp;L&amp;G</oddHeader>
    <oddFooter xml:space="preserve">&amp;RPág. 4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Pág 1</vt:lpstr>
      <vt:lpstr>Pág 2</vt:lpstr>
      <vt:lpstr>Pág 3</vt:lpstr>
      <vt:lpstr>s.01</vt:lpstr>
      <vt:lpstr>s.02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Asprocan</dc:creator>
  <cp:lastModifiedBy>Luis1</cp:lastModifiedBy>
  <cp:lastPrinted>2017-01-05T12:36:48Z</cp:lastPrinted>
  <dcterms:created xsi:type="dcterms:W3CDTF">2003-01-03T12:42:11Z</dcterms:created>
  <dcterms:modified xsi:type="dcterms:W3CDTF">2017-01-09T12:48:48Z</dcterms:modified>
</cp:coreProperties>
</file>