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750" activeTab="3"/>
  </bookViews>
  <sheets>
    <sheet name="Pág 1" sheetId="64" r:id="rId1"/>
    <sheet name="Pág 2" sheetId="65" r:id="rId2"/>
    <sheet name="Pág 3" sheetId="66" r:id="rId3"/>
    <sheet name="s.51" sheetId="63" r:id="rId4"/>
    <sheet name="s.52" sheetId="62" r:id="rId5"/>
  </sheets>
  <calcPr calcId="162913"/>
</workbook>
</file>

<file path=xl/calcChain.xml><?xml version="1.0" encoding="utf-8"?>
<calcChain xmlns="http://schemas.openxmlformats.org/spreadsheetml/2006/main">
  <c r="B11" i="64"/>
  <c r="B12" i="63"/>
  <c r="B14" i="62"/>
  <c r="G28" i="65"/>
  <c r="G25"/>
  <c r="H14" i="62"/>
  <c r="J28"/>
  <c r="I9"/>
  <c r="I13"/>
  <c r="I10"/>
  <c r="J25"/>
  <c r="I11"/>
  <c r="I8"/>
  <c r="I12"/>
  <c r="J27"/>
  <c r="G29" i="65"/>
  <c r="J24" i="62"/>
  <c r="J26"/>
  <c r="J23"/>
  <c r="J29"/>
  <c r="I14"/>
  <c r="F7" i="63"/>
  <c r="F8"/>
  <c r="F9"/>
  <c r="F10"/>
  <c r="F11"/>
  <c r="C7"/>
  <c r="C8"/>
  <c r="C9"/>
  <c r="C10"/>
  <c r="C11"/>
  <c r="C6"/>
  <c r="F13" i="62"/>
  <c r="G13"/>
  <c r="F9"/>
  <c r="G9"/>
  <c r="F10"/>
  <c r="G10"/>
  <c r="F11"/>
  <c r="G11"/>
  <c r="F12"/>
  <c r="G12"/>
  <c r="E14"/>
  <c r="C9"/>
  <c r="D9"/>
  <c r="C10"/>
  <c r="D10"/>
  <c r="C11"/>
  <c r="D11"/>
  <c r="C12"/>
  <c r="D12"/>
  <c r="C13"/>
  <c r="D13"/>
  <c r="D7" i="63"/>
  <c r="D8"/>
  <c r="D9"/>
  <c r="D10"/>
  <c r="D11"/>
  <c r="C12"/>
  <c r="D6"/>
  <c r="D12"/>
  <c r="F6"/>
  <c r="G6"/>
  <c r="G7"/>
  <c r="F11" i="64"/>
  <c r="F14" i="66"/>
  <c r="F25" i="65"/>
  <c r="H16" i="64"/>
  <c r="H12"/>
  <c r="H14"/>
  <c r="C8" i="62"/>
  <c r="C14"/>
  <c r="D8"/>
  <c r="D14"/>
  <c r="F8"/>
  <c r="G8"/>
  <c r="E10" i="65"/>
  <c r="E14"/>
  <c r="E11" i="64"/>
  <c r="E14" i="66"/>
  <c r="G11" i="64"/>
  <c r="H8"/>
  <c r="J8"/>
  <c r="H9"/>
  <c r="J9"/>
  <c r="H10"/>
  <c r="J10"/>
  <c r="H7"/>
  <c r="J7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10"/>
  <c r="G13"/>
  <c r="D14" i="66"/>
  <c r="C14"/>
  <c r="F14" i="64"/>
  <c r="F15"/>
  <c r="E14"/>
  <c r="D14"/>
  <c r="C14"/>
  <c r="D11"/>
  <c r="C11"/>
  <c r="D24" i="63"/>
  <c r="B24"/>
  <c r="C28" i="65"/>
  <c r="C25"/>
  <c r="C13"/>
  <c r="C10"/>
  <c r="H30"/>
  <c r="E25"/>
  <c r="E29"/>
  <c r="F13"/>
  <c r="E13"/>
  <c r="D13"/>
  <c r="B13"/>
  <c r="F10"/>
  <c r="D10"/>
  <c r="B10"/>
  <c r="B14"/>
  <c r="F28"/>
  <c r="D25"/>
  <c r="B14" i="64"/>
  <c r="D28" i="65"/>
  <c r="B17" i="66"/>
  <c r="E28" i="65"/>
  <c r="B28"/>
  <c r="B25"/>
  <c r="B29"/>
  <c r="J13" i="64"/>
  <c r="G9" i="63"/>
  <c r="G10"/>
  <c r="G8"/>
  <c r="G11"/>
  <c r="E18" i="66"/>
  <c r="G15" i="64"/>
  <c r="C15"/>
  <c r="C17"/>
  <c r="D15"/>
  <c r="D17"/>
  <c r="E15"/>
  <c r="E17"/>
  <c r="B15"/>
  <c r="B17"/>
  <c r="D29" i="65"/>
  <c r="F17" i="64"/>
  <c r="F14" i="62"/>
  <c r="G14"/>
  <c r="G14" i="65"/>
  <c r="F18" i="66"/>
  <c r="D18"/>
  <c r="D14" i="65"/>
  <c r="C18" i="66"/>
  <c r="H13" i="65"/>
  <c r="C14"/>
  <c r="H14" i="66"/>
  <c r="H18"/>
  <c r="H25" i="65"/>
  <c r="H29"/>
  <c r="F29"/>
  <c r="C29"/>
  <c r="F14"/>
  <c r="H10"/>
  <c r="J12" i="64"/>
  <c r="J14"/>
  <c r="H11"/>
  <c r="H15"/>
  <c r="I15"/>
  <c r="F12" i="63"/>
  <c r="G12"/>
  <c r="H14" i="65"/>
  <c r="J11" i="64"/>
  <c r="J15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<sst xmlns="http://schemas.openxmlformats.org/spreadsheetml/2006/main" count="136" uniqueCount="60">
  <si>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</si>
  <si>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</si>
  <si>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</si>
  <si>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</si>
  <si>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</si>
  <si>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</si>
  <si>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</si>
  <si>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</si>
  <si>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</si>
  <si>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</si>
  <si>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</si>
  <si>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</si>
  <si>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</si>
  <si>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</si>
  <si>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</si>
  <si>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</si>
  <si>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</si>
  <si>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</si>
  <si>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</si>
  <si>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</si>
  <si>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</si>
  <si>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</si>
  <si>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</si>
  <si>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</si>
  <si>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</si>
  <si>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</si>
  <si>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</si>
  <si>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</si>
  <si>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</si>
  <si>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</si>
  <si>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</si>
  <si>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</si>
  <si>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</si>
  <si>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</si>
  <si>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</si>
  <si>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</si>
  <si>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</si>
  <si>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</si>
  <si>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</si>
  <si>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</si>
  <si>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</si>
  <si>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</si>
  <si>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</si>
  <si>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</si>
  <si>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</si>
  <si>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</si>
  <si>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</si>
  <si>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</si>
  <si>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</si>
  <si>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</si>
  <si>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</si>
  <si>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</si>
  <si>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51</t>
  </si>
  <si>
    <t>PREVISION DE MARCAS SEMANA 01/2017</t>
  </si>
  <si>
    <t>DECLARACION DE MARCAS SEMANA 52/2016</t>
  </si>
  <si>
    <t>PREVISION DE MARCAS SEMANA 02/2017</t>
  </si>
  <si>
    <t>MARCA MERCADO LOCAL SEMANA 52/2016</t>
  </si>
  <si>
    <t>SEMANA NUMERO 51/16</t>
  </si>
  <si>
    <t>COMPARACION MARCAS SEMANA NUMERO 52/2016</t>
  </si>
  <si>
    <t>SNA. 52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</si>
</sst>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3" fontId="13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4" fontId="1" fillId="0" borderId="0" xfId="0" applyNumberFormat="1" applyFont="1" applyBorder="1"/>
    <xf numFmtId="3" fontId="7" fillId="0" borderId="0" xfId="1" applyFont="1" applyBorder="1"/>
    <xf numFmtId="3" fontId="8" fillId="0" borderId="0" xfId="0" applyNumberFormat="1" applyFo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166" fontId="1" fillId="0" borderId="5" xfId="5" applyNumberFormat="1" applyFont="1" applyBorder="1" applyAlignment="1">
      <alignment horizontal="center"/>
    </xf>
    <xf numFmtId="10" fontId="1" fillId="0" borderId="0" xfId="5" applyNumberFormat="1" applyFont="1" applyFill="1"/>
    <xf numFmtId="10" fontId="1" fillId="0" borderId="5" xfId="5" applyNumberFormat="1" applyFont="1" applyFill="1" applyBorder="1"/>
    <xf numFmtId="10" fontId="5" fillId="0" borderId="0" xfId="5" applyNumberFormat="1" applyFont="1"/>
    <xf numFmtId="166" fontId="5" fillId="0" borderId="0" xfId="5" applyNumberFormat="1" applyFont="1"/>
    <xf numFmtId="9" fontId="1" fillId="0" borderId="0" xfId="5" applyFont="1" applyBorder="1"/>
    <xf numFmtId="166" fontId="1" fillId="0" borderId="0" xfId="5" applyNumberFormat="1" applyFont="1" applyBorder="1"/>
    <xf numFmtId="166" fontId="1" fillId="0" borderId="0" xfId="5" applyNumberFormat="1" applyFont="1"/>
    <xf numFmtId="9" fontId="0" fillId="0" borderId="0" xfId="0" applyNumberFormat="1"/>
    <xf numFmtId="10" fontId="0" fillId="0" borderId="0" xfId="5" applyNumberFormat="1" applyFont="1"/>
    <xf numFmtId="0" fontId="14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14" fillId="0" borderId="0" xfId="1" applyFont="1"/>
    <xf numFmtId="3" fontId="14" fillId="0" borderId="5" xfId="1" applyFont="1" applyBorder="1"/>
    <xf numFmtId="3" fontId="15" fillId="0" borderId="0" xfId="1" applyNumberFormat="1" applyFont="1"/>
    <xf numFmtId="10" fontId="15" fillId="0" borderId="0" xfId="5" applyNumberFormat="1" applyFont="1"/>
    <xf numFmtId="0" fontId="10" fillId="0" borderId="0" xfId="0" applyFont="1" applyAlignment="1">
      <alignment horizont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3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4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5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6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G7" sqref="G7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5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20" t="s">
        <v>0</v>
      </c>
      <c r="C5" s="122" t="s">
        <v>3</v>
      </c>
      <c r="D5" s="63" t="s">
        <v>9</v>
      </c>
      <c r="E5" s="124" t="s">
        <v>2</v>
      </c>
      <c r="F5" s="120" t="s">
        <v>1</v>
      </c>
      <c r="G5" s="90" t="s">
        <v>51</v>
      </c>
      <c r="H5" s="63" t="s">
        <v>8</v>
      </c>
      <c r="I5" s="63" t="s">
        <v>16</v>
      </c>
      <c r="J5" s="120" t="s">
        <v>17</v>
      </c>
    </row>
    <row r="6" spans="1:12" ht="16.5" thickTop="1">
      <c r="A6" s="24"/>
      <c r="B6" s="121"/>
      <c r="C6" s="123"/>
      <c r="D6" s="64" t="s">
        <v>12</v>
      </c>
      <c r="E6" s="125"/>
      <c r="F6" s="121"/>
      <c r="G6" s="91" t="s">
        <v>49</v>
      </c>
      <c r="H6" s="64" t="s">
        <v>59</v>
      </c>
      <c r="I6" s="64" t="s">
        <v>52</v>
      </c>
      <c r="J6" s="121"/>
    </row>
    <row r="7" spans="1:12">
      <c r="A7" s="46" t="s">
        <v>4</v>
      </c>
      <c r="B7" s="42">
        <v>1791</v>
      </c>
      <c r="C7" s="42">
        <v>1084</v>
      </c>
      <c r="D7" s="41">
        <v>23</v>
      </c>
      <c r="E7" s="41">
        <v>667</v>
      </c>
      <c r="F7" s="41">
        <v>347</v>
      </c>
      <c r="G7" s="41">
        <v>25</v>
      </c>
      <c r="H7" s="43">
        <f>SUM(B7:G7)</f>
        <v>3937</v>
      </c>
      <c r="I7" s="43">
        <v>4040</v>
      </c>
      <c r="J7" s="44">
        <f t="shared" ref="J7:J15" si="0">+H7-I7</f>
        <v>-103</v>
      </c>
      <c r="L7" s="4"/>
    </row>
    <row r="8" spans="1:12">
      <c r="A8" s="46" t="s">
        <v>7</v>
      </c>
      <c r="B8" s="41">
        <v>740</v>
      </c>
      <c r="C8" s="41">
        <v>0</v>
      </c>
      <c r="D8" s="41">
        <v>470</v>
      </c>
      <c r="E8" s="41">
        <v>567</v>
      </c>
      <c r="F8" s="41">
        <v>723</v>
      </c>
      <c r="G8" s="41">
        <v>0</v>
      </c>
      <c r="H8" s="43">
        <f>SUM(B8:G8)</f>
        <v>2500</v>
      </c>
      <c r="I8" s="43">
        <v>2539</v>
      </c>
      <c r="J8" s="44">
        <f t="shared" si="0"/>
        <v>-39</v>
      </c>
      <c r="L8" s="4"/>
    </row>
    <row r="9" spans="1:12">
      <c r="A9" s="46" t="s">
        <v>5</v>
      </c>
      <c r="B9" s="41">
        <v>50</v>
      </c>
      <c r="C9" s="41">
        <v>20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70</v>
      </c>
      <c r="I9" s="43">
        <v>100</v>
      </c>
      <c r="J9" s="44">
        <f t="shared" si="0"/>
        <v>-30</v>
      </c>
      <c r="L9" s="4"/>
    </row>
    <row r="10" spans="1:12">
      <c r="A10" s="46" t="s">
        <v>6</v>
      </c>
      <c r="B10" s="41">
        <v>21</v>
      </c>
      <c r="C10" s="41">
        <v>0</v>
      </c>
      <c r="D10" s="41">
        <v>0</v>
      </c>
      <c r="E10" s="41">
        <v>33</v>
      </c>
      <c r="F10" s="41">
        <v>0</v>
      </c>
      <c r="G10" s="41">
        <v>0</v>
      </c>
      <c r="H10" s="43">
        <f>SUM(B10:G10)</f>
        <v>54</v>
      </c>
      <c r="I10" s="43">
        <v>67</v>
      </c>
      <c r="J10" s="44">
        <f t="shared" si="0"/>
        <v>-13</v>
      </c>
    </row>
    <row r="11" spans="1:12" ht="15.75">
      <c r="A11" s="40" t="s">
        <v>10</v>
      </c>
      <c r="B11" s="45">
        <f>SUM(B7:B10)</f>
        <v>2602</v>
      </c>
      <c r="C11" s="45">
        <f t="shared" ref="C11:H11" si="1">SUM(C7:C10)</f>
        <v>1104</v>
      </c>
      <c r="D11" s="45">
        <f t="shared" si="1"/>
        <v>493</v>
      </c>
      <c r="E11" s="45">
        <f t="shared" si="1"/>
        <v>1267</v>
      </c>
      <c r="F11" s="45">
        <f t="shared" si="1"/>
        <v>1070</v>
      </c>
      <c r="G11" s="45">
        <f t="shared" si="1"/>
        <v>25</v>
      </c>
      <c r="H11" s="45">
        <f t="shared" si="1"/>
        <v>6561</v>
      </c>
      <c r="I11" s="52">
        <f>SUM(I7:I10)</f>
        <v>6746</v>
      </c>
      <c r="J11" s="48">
        <f t="shared" si="0"/>
        <v>-185</v>
      </c>
    </row>
    <row r="12" spans="1:12">
      <c r="A12" s="46" t="s">
        <v>11</v>
      </c>
      <c r="B12" s="41">
        <v>0</v>
      </c>
      <c r="C12" s="41">
        <v>200</v>
      </c>
      <c r="D12" s="41">
        <v>745</v>
      </c>
      <c r="E12" s="41">
        <v>0</v>
      </c>
      <c r="F12" s="41">
        <v>60</v>
      </c>
      <c r="G12" s="41">
        <v>425</v>
      </c>
      <c r="H12" s="43">
        <f>SUM(B12:G12)</f>
        <v>1430</v>
      </c>
      <c r="I12" s="43">
        <v>1157</v>
      </c>
      <c r="J12" s="44">
        <f t="shared" si="0"/>
        <v>273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200</v>
      </c>
      <c r="D14" s="45">
        <f t="shared" si="2"/>
        <v>745</v>
      </c>
      <c r="E14" s="45">
        <f t="shared" si="2"/>
        <v>0</v>
      </c>
      <c r="F14" s="45">
        <f t="shared" si="2"/>
        <v>60</v>
      </c>
      <c r="G14" s="45">
        <f t="shared" si="2"/>
        <v>425</v>
      </c>
      <c r="H14" s="52">
        <f>SUM(H12:H13)</f>
        <v>1430</v>
      </c>
      <c r="I14" s="52">
        <f>SUM(I12:I13)</f>
        <v>1157</v>
      </c>
      <c r="J14" s="48">
        <f t="shared" si="0"/>
        <v>273</v>
      </c>
    </row>
    <row r="15" spans="1:12">
      <c r="A15" s="49" t="s">
        <v>13</v>
      </c>
      <c r="B15" s="50">
        <f t="shared" ref="B15:I15" si="3">B11+B14</f>
        <v>2602</v>
      </c>
      <c r="C15" s="50">
        <f t="shared" si="3"/>
        <v>1304</v>
      </c>
      <c r="D15" s="50">
        <f t="shared" si="3"/>
        <v>1238</v>
      </c>
      <c r="E15" s="50">
        <f t="shared" si="3"/>
        <v>1267</v>
      </c>
      <c r="F15" s="50">
        <f t="shared" si="3"/>
        <v>1130</v>
      </c>
      <c r="G15" s="50">
        <f t="shared" si="3"/>
        <v>450</v>
      </c>
      <c r="H15" s="50">
        <f t="shared" si="3"/>
        <v>7991</v>
      </c>
      <c r="I15" s="50">
        <f t="shared" si="3"/>
        <v>7903</v>
      </c>
      <c r="J15" s="51">
        <f t="shared" si="0"/>
        <v>88</v>
      </c>
    </row>
    <row r="16" spans="1:12" ht="15.75">
      <c r="A16" s="47" t="s">
        <v>14</v>
      </c>
      <c r="B16" s="86">
        <v>2774</v>
      </c>
      <c r="C16" s="86">
        <v>1467</v>
      </c>
      <c r="D16" s="86">
        <v>1030</v>
      </c>
      <c r="E16" s="86">
        <v>1108</v>
      </c>
      <c r="F16" s="86">
        <v>1074</v>
      </c>
      <c r="G16" s="86">
        <v>450</v>
      </c>
      <c r="H16" s="3">
        <f>SUM(B16:G16)</f>
        <v>7903</v>
      </c>
      <c r="I16" s="5"/>
      <c r="J16" s="4"/>
    </row>
    <row r="17" spans="1:9">
      <c r="A17" s="46" t="s">
        <v>15</v>
      </c>
      <c r="B17" s="41">
        <f>(-B15+B16)</f>
        <v>172</v>
      </c>
      <c r="C17" s="41">
        <f>(-C15+C16)</f>
        <v>163</v>
      </c>
      <c r="D17" s="41">
        <f>(-D15+D16)</f>
        <v>-208</v>
      </c>
      <c r="E17" s="41">
        <f>(-E15+E16)</f>
        <v>-159</v>
      </c>
      <c r="F17" s="41">
        <f>(-F15+F16)</f>
        <v>-56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95"/>
      <c r="I18" s="20"/>
    </row>
    <row r="19" spans="1:9">
      <c r="H19" s="77"/>
    </row>
    <row r="20" spans="1:9">
      <c r="H20" s="79"/>
    </row>
    <row r="21" spans="1:9">
      <c r="H21" s="77"/>
    </row>
    <row r="22" spans="1:9">
      <c r="H22" s="79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zoomScaleNormal="81" workbookViewId="0">
      <selection activeCell="B21" sqref="B21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19" t="s">
        <v>53</v>
      </c>
      <c r="B2" s="119"/>
      <c r="C2" s="119"/>
      <c r="D2" s="119"/>
      <c r="E2" s="119"/>
      <c r="F2" s="119"/>
      <c r="G2" s="119"/>
      <c r="H2" s="119"/>
      <c r="I2" s="6"/>
    </row>
    <row r="4" spans="1:10" ht="16.5" thickBot="1">
      <c r="A4" s="24"/>
      <c r="B4" s="120" t="s">
        <v>0</v>
      </c>
      <c r="C4" s="120" t="s">
        <v>3</v>
      </c>
      <c r="D4" s="63" t="s">
        <v>9</v>
      </c>
      <c r="E4" s="120" t="s">
        <v>2</v>
      </c>
      <c r="F4" s="120" t="s">
        <v>1</v>
      </c>
      <c r="G4" s="90" t="s">
        <v>51</v>
      </c>
      <c r="H4" s="63" t="s">
        <v>8</v>
      </c>
      <c r="I4" s="17"/>
    </row>
    <row r="5" spans="1:10" ht="16.5" thickTop="1">
      <c r="A5" s="24"/>
      <c r="B5" s="121"/>
      <c r="C5" s="121"/>
      <c r="D5" s="64" t="s">
        <v>12</v>
      </c>
      <c r="E5" s="121"/>
      <c r="F5" s="121"/>
      <c r="G5" s="91" t="s">
        <v>49</v>
      </c>
      <c r="H5" s="64" t="s">
        <v>20</v>
      </c>
      <c r="I5" s="17"/>
    </row>
    <row r="6" spans="1:10">
      <c r="A6" s="46" t="s">
        <v>4</v>
      </c>
      <c r="B6" s="41">
        <v>1621</v>
      </c>
      <c r="C6" s="41">
        <v>928</v>
      </c>
      <c r="D6" s="41">
        <v>24</v>
      </c>
      <c r="E6" s="41">
        <v>502</v>
      </c>
      <c r="F6" s="41">
        <v>386</v>
      </c>
      <c r="G6" s="41">
        <v>25</v>
      </c>
      <c r="H6" s="43">
        <f>SUM(B6:G6)</f>
        <v>3486</v>
      </c>
      <c r="I6" s="18"/>
      <c r="J6" s="16"/>
    </row>
    <row r="7" spans="1:10">
      <c r="A7" s="46" t="s">
        <v>7</v>
      </c>
      <c r="B7" s="41">
        <v>727</v>
      </c>
      <c r="C7" s="41">
        <v>0</v>
      </c>
      <c r="D7" s="41">
        <v>455</v>
      </c>
      <c r="E7" s="41">
        <v>386</v>
      </c>
      <c r="F7" s="41">
        <v>685</v>
      </c>
      <c r="G7" s="41">
        <v>0</v>
      </c>
      <c r="H7" s="43">
        <f t="shared" ref="H7:H13" si="0">SUM(B7:G7)</f>
        <v>2253</v>
      </c>
      <c r="I7" s="17"/>
      <c r="J7" s="16"/>
    </row>
    <row r="8" spans="1:10">
      <c r="A8" s="46" t="s">
        <v>5</v>
      </c>
      <c r="B8" s="41">
        <v>71</v>
      </c>
      <c r="C8" s="41">
        <v>20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91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2460</v>
      </c>
      <c r="C10" s="45">
        <f t="shared" si="1"/>
        <v>948</v>
      </c>
      <c r="D10" s="45">
        <f t="shared" si="1"/>
        <v>479</v>
      </c>
      <c r="E10" s="45">
        <f t="shared" si="1"/>
        <v>909</v>
      </c>
      <c r="F10" s="45">
        <f t="shared" si="1"/>
        <v>1071</v>
      </c>
      <c r="G10" s="45">
        <f t="shared" si="1"/>
        <v>25</v>
      </c>
      <c r="H10" s="52">
        <f t="shared" si="0"/>
        <v>5892</v>
      </c>
      <c r="I10" s="17"/>
      <c r="J10" s="16"/>
    </row>
    <row r="11" spans="1:10">
      <c r="A11" s="46" t="s">
        <v>11</v>
      </c>
      <c r="B11" s="41">
        <v>0</v>
      </c>
      <c r="C11" s="41">
        <v>180</v>
      </c>
      <c r="D11" s="41">
        <v>510</v>
      </c>
      <c r="E11" s="41">
        <v>0</v>
      </c>
      <c r="F11" s="41">
        <v>60</v>
      </c>
      <c r="G11" s="41">
        <v>425</v>
      </c>
      <c r="H11" s="43">
        <f t="shared" si="0"/>
        <v>1175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180</v>
      </c>
      <c r="D13" s="45">
        <f t="shared" si="2"/>
        <v>510</v>
      </c>
      <c r="E13" s="45">
        <f t="shared" si="2"/>
        <v>0</v>
      </c>
      <c r="F13" s="45">
        <f t="shared" si="2"/>
        <v>60</v>
      </c>
      <c r="G13" s="45">
        <f t="shared" si="2"/>
        <v>425</v>
      </c>
      <c r="H13" s="52">
        <f t="shared" si="0"/>
        <v>1175</v>
      </c>
    </row>
    <row r="14" spans="1:10">
      <c r="A14" s="49" t="s">
        <v>19</v>
      </c>
      <c r="B14" s="50">
        <f>B10:C10+B13</f>
        <v>2460</v>
      </c>
      <c r="C14" s="50">
        <f>C10:D10+C13</f>
        <v>1128</v>
      </c>
      <c r="D14" s="50">
        <f>D10:E10+D13</f>
        <v>989</v>
      </c>
      <c r="E14" s="50">
        <f>E10:F10+E13</f>
        <v>909</v>
      </c>
      <c r="F14" s="50">
        <f>F10:H10+F13</f>
        <v>1131</v>
      </c>
      <c r="G14" s="50">
        <f>G10:I10+G13</f>
        <v>450</v>
      </c>
      <c r="H14" s="50">
        <f>H10+H13</f>
        <v>7067</v>
      </c>
      <c r="I14" s="77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19" t="s">
        <v>55</v>
      </c>
      <c r="B17" s="119"/>
      <c r="C17" s="119"/>
      <c r="D17" s="119"/>
      <c r="E17" s="119"/>
      <c r="F17" s="119"/>
      <c r="G17" s="119"/>
      <c r="H17" s="119"/>
      <c r="I17" s="34"/>
    </row>
    <row r="18" spans="1:9">
      <c r="I18" s="34"/>
    </row>
    <row r="19" spans="1:9" ht="16.5" thickBot="1">
      <c r="A19" s="24"/>
      <c r="B19" s="120" t="s">
        <v>0</v>
      </c>
      <c r="C19" s="120" t="s">
        <v>3</v>
      </c>
      <c r="D19" s="63" t="s">
        <v>9</v>
      </c>
      <c r="E19" s="120" t="s">
        <v>2</v>
      </c>
      <c r="F19" s="120" t="s">
        <v>1</v>
      </c>
      <c r="G19" s="90" t="s">
        <v>51</v>
      </c>
      <c r="H19" s="63" t="s">
        <v>8</v>
      </c>
      <c r="I19" s="34"/>
    </row>
    <row r="20" spans="1:9" ht="16.5" thickTop="1">
      <c r="A20" s="24"/>
      <c r="B20" s="121"/>
      <c r="C20" s="121"/>
      <c r="D20" s="64" t="s">
        <v>12</v>
      </c>
      <c r="E20" s="121"/>
      <c r="F20" s="121"/>
      <c r="G20" s="91" t="s">
        <v>49</v>
      </c>
      <c r="H20" s="64" t="s">
        <v>20</v>
      </c>
      <c r="I20" s="34"/>
    </row>
    <row r="21" spans="1:9">
      <c r="A21" s="46" t="s">
        <v>4</v>
      </c>
      <c r="B21" s="41">
        <v>1699</v>
      </c>
      <c r="C21" s="41">
        <v>980</v>
      </c>
      <c r="D21" s="41">
        <v>25</v>
      </c>
      <c r="E21" s="41">
        <v>494</v>
      </c>
      <c r="F21" s="41">
        <v>391</v>
      </c>
      <c r="G21" s="41">
        <v>25</v>
      </c>
      <c r="H21" s="43">
        <f t="shared" ref="H21:H27" si="3">SUM(B21:G21)</f>
        <v>3614</v>
      </c>
      <c r="I21" s="33"/>
    </row>
    <row r="22" spans="1:9">
      <c r="A22" s="46" t="s">
        <v>7</v>
      </c>
      <c r="B22" s="41">
        <v>744</v>
      </c>
      <c r="C22" s="41">
        <v>0</v>
      </c>
      <c r="D22" s="41">
        <v>460</v>
      </c>
      <c r="E22" s="41">
        <v>438</v>
      </c>
      <c r="F22" s="41">
        <v>637</v>
      </c>
      <c r="G22" s="41">
        <v>0</v>
      </c>
      <c r="H22" s="43">
        <f t="shared" si="3"/>
        <v>2279</v>
      </c>
      <c r="I22" s="34"/>
    </row>
    <row r="23" spans="1:9">
      <c r="A23" s="46" t="s">
        <v>5</v>
      </c>
      <c r="B23" s="41">
        <v>60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80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2544</v>
      </c>
      <c r="C25" s="45">
        <f t="shared" si="4"/>
        <v>1000</v>
      </c>
      <c r="D25" s="45">
        <f t="shared" si="4"/>
        <v>485</v>
      </c>
      <c r="E25" s="45">
        <f t="shared" si="4"/>
        <v>953</v>
      </c>
      <c r="F25" s="45">
        <f t="shared" si="4"/>
        <v>1028</v>
      </c>
      <c r="G25" s="45">
        <f t="shared" si="4"/>
        <v>25</v>
      </c>
      <c r="H25" s="45">
        <f t="shared" si="3"/>
        <v>6035</v>
      </c>
      <c r="I25" s="34"/>
    </row>
    <row r="26" spans="1:9">
      <c r="A26" s="46" t="s">
        <v>11</v>
      </c>
      <c r="B26" s="41">
        <v>0</v>
      </c>
      <c r="C26" s="41">
        <v>200</v>
      </c>
      <c r="D26" s="41">
        <v>545</v>
      </c>
      <c r="E26" s="41">
        <v>0</v>
      </c>
      <c r="F26" s="41">
        <v>60</v>
      </c>
      <c r="G26" s="41">
        <v>425</v>
      </c>
      <c r="H26" s="43">
        <f t="shared" si="3"/>
        <v>1230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200</v>
      </c>
      <c r="D28" s="45">
        <f t="shared" si="5"/>
        <v>545</v>
      </c>
      <c r="E28" s="45">
        <f t="shared" si="5"/>
        <v>0</v>
      </c>
      <c r="F28" s="45">
        <f t="shared" si="5"/>
        <v>60</v>
      </c>
      <c r="G28" s="45">
        <f t="shared" si="5"/>
        <v>425</v>
      </c>
      <c r="H28" s="45">
        <f t="shared" si="5"/>
        <v>1230</v>
      </c>
      <c r="I28" s="34"/>
    </row>
    <row r="29" spans="1:9">
      <c r="A29" s="49" t="s">
        <v>19</v>
      </c>
      <c r="B29" s="50">
        <f>+B25+B28</f>
        <v>2544</v>
      </c>
      <c r="C29" s="50">
        <f>+C25+C28</f>
        <v>1200</v>
      </c>
      <c r="D29" s="50">
        <f>+D25+D28</f>
        <v>1030</v>
      </c>
      <c r="E29" s="50">
        <f>+E25+E28</f>
        <v>953</v>
      </c>
      <c r="F29" s="50">
        <f>+F25+F28</f>
        <v>1088</v>
      </c>
      <c r="G29" s="50">
        <f>G25:I25+G28</f>
        <v>450</v>
      </c>
      <c r="H29" s="50">
        <f>H25+H28</f>
        <v>7265</v>
      </c>
      <c r="I29" s="77"/>
    </row>
    <row r="30" spans="1:9" ht="15.75">
      <c r="A30" s="24"/>
      <c r="B30" s="65"/>
      <c r="C30" s="65"/>
      <c r="D30" s="66"/>
      <c r="E30" s="65"/>
      <c r="F30" s="65"/>
      <c r="G30" s="65"/>
      <c r="H30" s="80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zoomScaleNormal="81" workbookViewId="0">
      <selection activeCell="B11" sqref="B11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19" t="s">
        <v>56</v>
      </c>
      <c r="B5" s="119"/>
      <c r="C5" s="119"/>
      <c r="D5" s="119"/>
      <c r="E5" s="119"/>
      <c r="F5" s="119"/>
      <c r="G5" s="119"/>
      <c r="H5" s="119"/>
    </row>
    <row r="6" spans="1:8" ht="15.75">
      <c r="A6" s="67"/>
      <c r="B6" s="67"/>
      <c r="C6" s="67"/>
      <c r="D6" s="67"/>
      <c r="E6" s="67"/>
      <c r="F6" s="67"/>
      <c r="G6" s="67"/>
      <c r="H6" s="67"/>
    </row>
    <row r="8" spans="1:8" ht="16.5" thickBot="1">
      <c r="A8" s="24"/>
      <c r="B8" s="126" t="s">
        <v>0</v>
      </c>
      <c r="C8" s="126" t="s">
        <v>3</v>
      </c>
      <c r="D8" s="53" t="s">
        <v>9</v>
      </c>
      <c r="E8" s="126" t="s">
        <v>2</v>
      </c>
      <c r="F8" s="126" t="s">
        <v>1</v>
      </c>
      <c r="G8" s="92" t="s">
        <v>51</v>
      </c>
      <c r="H8" s="53" t="s">
        <v>8</v>
      </c>
    </row>
    <row r="9" spans="1:8" ht="16.5" thickTop="1">
      <c r="A9" s="24"/>
      <c r="B9" s="127"/>
      <c r="C9" s="127"/>
      <c r="D9" s="54" t="s">
        <v>12</v>
      </c>
      <c r="E9" s="127"/>
      <c r="F9" s="127"/>
      <c r="G9" s="93" t="s">
        <v>49</v>
      </c>
      <c r="H9" s="54" t="s">
        <v>20</v>
      </c>
    </row>
    <row r="10" spans="1:8">
      <c r="A10" s="46" t="s">
        <v>4</v>
      </c>
      <c r="B10" s="41">
        <v>165000</v>
      </c>
      <c r="C10" s="41">
        <v>65000</v>
      </c>
      <c r="D10" s="41">
        <v>4000</v>
      </c>
      <c r="E10" s="41">
        <v>34588</v>
      </c>
      <c r="F10" s="41">
        <v>127000</v>
      </c>
      <c r="G10" s="41">
        <v>0</v>
      </c>
      <c r="H10" s="43">
        <f>SUM(B10:G10)</f>
        <v>395588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4725</v>
      </c>
      <c r="F11" s="41">
        <v>8000</v>
      </c>
      <c r="G11" s="41">
        <v>0</v>
      </c>
      <c r="H11" s="43">
        <f t="shared" ref="H11:H16" si="0">SUM(B11:G11)</f>
        <v>18725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1710</v>
      </c>
      <c r="F13" s="41">
        <v>0</v>
      </c>
      <c r="G13" s="41">
        <v>0</v>
      </c>
      <c r="H13" s="43">
        <f t="shared" si="0"/>
        <v>2710</v>
      </c>
    </row>
    <row r="14" spans="1:8" ht="15.75">
      <c r="A14" s="40" t="s">
        <v>10</v>
      </c>
      <c r="B14" s="45">
        <f>SUM(B10:B13)</f>
        <v>174000</v>
      </c>
      <c r="C14" s="45">
        <f>SUM(C10:C13)</f>
        <v>65000</v>
      </c>
      <c r="D14" s="45">
        <f>SUM(D10:D13)</f>
        <v>4000</v>
      </c>
      <c r="E14" s="45">
        <f>SUM(E10:E13)</f>
        <v>41023</v>
      </c>
      <c r="F14" s="45">
        <f>SUM(F10:F13)</f>
        <v>135000</v>
      </c>
      <c r="G14" s="41">
        <v>0</v>
      </c>
      <c r="H14" s="43">
        <f t="shared" si="0"/>
        <v>419023</v>
      </c>
    </row>
    <row r="15" spans="1:8">
      <c r="A15" s="46" t="s">
        <v>11</v>
      </c>
      <c r="B15" s="41">
        <v>0</v>
      </c>
      <c r="C15" s="41">
        <v>75000</v>
      </c>
      <c r="D15" s="41">
        <v>44200</v>
      </c>
      <c r="E15" s="41">
        <v>0</v>
      </c>
      <c r="F15" s="41">
        <v>5000</v>
      </c>
      <c r="G15" s="41">
        <v>130000</v>
      </c>
      <c r="H15" s="43">
        <f t="shared" si="0"/>
        <v>254200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75000</v>
      </c>
      <c r="D17" s="45">
        <f t="shared" si="1"/>
        <v>44200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254200</v>
      </c>
    </row>
    <row r="18" spans="1:9" ht="18">
      <c r="A18" s="49" t="s">
        <v>19</v>
      </c>
      <c r="B18" s="50">
        <f t="shared" ref="B18:G18" si="2">+B14+B17</f>
        <v>174000</v>
      </c>
      <c r="C18" s="50">
        <f t="shared" si="2"/>
        <v>140000</v>
      </c>
      <c r="D18" s="50">
        <f t="shared" si="2"/>
        <v>48200</v>
      </c>
      <c r="E18" s="50">
        <f t="shared" si="2"/>
        <v>41023</v>
      </c>
      <c r="F18" s="50">
        <f t="shared" si="2"/>
        <v>140000</v>
      </c>
      <c r="G18" s="50">
        <f t="shared" si="2"/>
        <v>130000</v>
      </c>
      <c r="H18" s="50">
        <f>H17+H14</f>
        <v>673223</v>
      </c>
      <c r="I18" s="78"/>
    </row>
    <row r="19" spans="1:9">
      <c r="I19" s="34"/>
    </row>
    <row r="20" spans="1:9">
      <c r="H20" s="79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Normal="100" workbookViewId="0">
      <selection activeCell="E12" sqref="E12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8" max="8" width="15" bestFit="1" customWidth="1"/>
  </cols>
  <sheetData>
    <row r="1" spans="1:9">
      <c r="A1" s="129" t="s">
        <v>57</v>
      </c>
      <c r="B1" s="129"/>
      <c r="C1" s="129"/>
      <c r="D1" s="129"/>
      <c r="E1" s="129"/>
      <c r="F1" s="129"/>
      <c r="G1" s="129"/>
    </row>
    <row r="2" spans="1:9">
      <c r="A2" s="38"/>
      <c r="B2" s="68"/>
      <c r="C2" s="38"/>
      <c r="D2" s="38"/>
      <c r="E2" s="38"/>
      <c r="F2" s="38"/>
      <c r="G2" s="38"/>
    </row>
    <row r="3" spans="1:9">
      <c r="A3" s="38"/>
      <c r="B3" s="68"/>
      <c r="C3" s="38"/>
      <c r="D3" s="38"/>
      <c r="E3" s="38"/>
      <c r="F3" s="38"/>
      <c r="G3" s="38"/>
    </row>
    <row r="4" spans="1:9">
      <c r="A4" s="38"/>
      <c r="B4" s="69"/>
      <c r="C4" s="70" t="s">
        <v>21</v>
      </c>
      <c r="D4" s="70" t="s">
        <v>34</v>
      </c>
      <c r="E4" s="57"/>
      <c r="F4" s="57"/>
      <c r="G4" s="38"/>
    </row>
    <row r="5" spans="1:9">
      <c r="A5" s="58" t="s">
        <v>23</v>
      </c>
      <c r="B5" s="71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</row>
    <row r="6" spans="1:9">
      <c r="A6" s="31" t="s">
        <v>27</v>
      </c>
      <c r="B6" s="28">
        <v>2550000</v>
      </c>
      <c r="C6" s="30">
        <f t="shared" ref="C6:C11" si="0">B6+(B6*0.05)</f>
        <v>2677500</v>
      </c>
      <c r="D6" s="30">
        <f t="shared" ref="D6:D11" si="1">B6-(B6*5%)</f>
        <v>2422500</v>
      </c>
      <c r="E6" s="28">
        <v>2550000</v>
      </c>
      <c r="F6" s="28">
        <f t="shared" ref="F6:F11" si="2">E6-B6</f>
        <v>0</v>
      </c>
      <c r="G6" s="37">
        <f t="shared" ref="G6:G12" si="3">F6*100/B6</f>
        <v>0</v>
      </c>
      <c r="H6" s="10"/>
    </row>
    <row r="7" spans="1:9">
      <c r="A7" s="31" t="s">
        <v>38</v>
      </c>
      <c r="B7" s="28">
        <v>1140000</v>
      </c>
      <c r="C7" s="30">
        <f t="shared" si="0"/>
        <v>1197000</v>
      </c>
      <c r="D7" s="30">
        <f t="shared" si="1"/>
        <v>1083000</v>
      </c>
      <c r="E7" s="28">
        <v>1140000</v>
      </c>
      <c r="F7" s="28">
        <f t="shared" si="2"/>
        <v>0</v>
      </c>
      <c r="G7" s="37">
        <f t="shared" si="3"/>
        <v>0</v>
      </c>
      <c r="H7" s="10"/>
    </row>
    <row r="8" spans="1:9">
      <c r="A8" s="31" t="s">
        <v>39</v>
      </c>
      <c r="B8" s="28">
        <v>898397</v>
      </c>
      <c r="C8" s="30">
        <f t="shared" si="0"/>
        <v>943316.85</v>
      </c>
      <c r="D8" s="30">
        <f t="shared" si="1"/>
        <v>853477.15</v>
      </c>
      <c r="E8" s="28">
        <v>898397</v>
      </c>
      <c r="F8" s="28">
        <f t="shared" si="2"/>
        <v>0</v>
      </c>
      <c r="G8" s="37">
        <f t="shared" si="3"/>
        <v>0</v>
      </c>
      <c r="H8" s="10"/>
    </row>
    <row r="9" spans="1:9">
      <c r="A9" s="31" t="s">
        <v>40</v>
      </c>
      <c r="B9" s="28">
        <v>969260</v>
      </c>
      <c r="C9" s="30">
        <f t="shared" si="0"/>
        <v>1017723</v>
      </c>
      <c r="D9" s="30">
        <f t="shared" si="1"/>
        <v>920797</v>
      </c>
      <c r="E9" s="28">
        <v>969260</v>
      </c>
      <c r="F9" s="28">
        <f t="shared" si="2"/>
        <v>0</v>
      </c>
      <c r="G9" s="37">
        <f t="shared" si="3"/>
        <v>0</v>
      </c>
      <c r="H9" s="96"/>
      <c r="I9" s="111"/>
    </row>
    <row r="10" spans="1:9">
      <c r="A10" s="31" t="s">
        <v>28</v>
      </c>
      <c r="B10" s="30">
        <v>986316</v>
      </c>
      <c r="C10" s="30">
        <f t="shared" si="0"/>
        <v>1035631.8</v>
      </c>
      <c r="D10" s="30">
        <f t="shared" si="1"/>
        <v>937000.2</v>
      </c>
      <c r="E10" s="28">
        <v>986316</v>
      </c>
      <c r="F10" s="28">
        <f t="shared" si="2"/>
        <v>0</v>
      </c>
      <c r="G10" s="94">
        <f t="shared" si="3"/>
        <v>0</v>
      </c>
      <c r="H10" s="10"/>
    </row>
    <row r="11" spans="1:9">
      <c r="A11" s="38" t="s">
        <v>50</v>
      </c>
      <c r="B11" s="85">
        <v>389079.17927571415</v>
      </c>
      <c r="C11" s="85">
        <f t="shared" si="0"/>
        <v>408533.13823949988</v>
      </c>
      <c r="D11" s="85">
        <f t="shared" si="1"/>
        <v>369625.22031192842</v>
      </c>
      <c r="E11" s="85">
        <v>389079</v>
      </c>
      <c r="F11" s="85">
        <f t="shared" si="2"/>
        <v>-0.17927571415202692</v>
      </c>
      <c r="G11" s="72">
        <f t="shared" si="3"/>
        <v>-4.6076923079193171E-5</v>
      </c>
      <c r="H11" s="10"/>
    </row>
    <row r="12" spans="1:9">
      <c r="A12" s="61" t="s">
        <v>16</v>
      </c>
      <c r="B12" s="82">
        <f>SUM(B6:B11)</f>
        <v>6933052.1792757139</v>
      </c>
      <c r="C12" s="82">
        <f>SUM(C6:C11)</f>
        <v>7279704.7882394996</v>
      </c>
      <c r="D12" s="82">
        <f>SUM(D6:D11)</f>
        <v>6586399.5703119291</v>
      </c>
      <c r="E12" s="82">
        <f>SUM(E6:E11)</f>
        <v>6933052</v>
      </c>
      <c r="F12" s="73">
        <f>SUM(F6:F11)</f>
        <v>-0.17927571415202692</v>
      </c>
      <c r="G12" s="62">
        <f t="shared" si="3"/>
        <v>-2.5858122730983916E-6</v>
      </c>
    </row>
    <row r="13" spans="1:9">
      <c r="A13" s="38"/>
      <c r="B13" s="74"/>
      <c r="C13" s="37"/>
      <c r="D13" s="37"/>
      <c r="E13" s="26"/>
      <c r="F13" s="37"/>
      <c r="G13" s="37"/>
    </row>
    <row r="14" spans="1:9">
      <c r="A14" s="38"/>
      <c r="B14" s="74"/>
      <c r="C14" s="35"/>
      <c r="D14" s="37"/>
      <c r="E14" s="83"/>
      <c r="F14" s="37"/>
      <c r="G14" s="37"/>
    </row>
    <row r="15" spans="1:9">
      <c r="A15" s="38"/>
      <c r="B15" s="74"/>
      <c r="C15" s="37"/>
      <c r="D15" s="37"/>
      <c r="E15" s="26"/>
      <c r="F15" s="37"/>
      <c r="G15" s="37"/>
    </row>
    <row r="16" spans="1:9">
      <c r="A16" s="38"/>
      <c r="B16" s="68"/>
      <c r="C16" s="38"/>
      <c r="D16" s="38"/>
      <c r="E16" s="29"/>
      <c r="F16" s="28"/>
      <c r="G16" s="38"/>
    </row>
    <row r="17" spans="1:7">
      <c r="A17" s="38"/>
      <c r="B17" s="68"/>
      <c r="C17" s="38"/>
      <c r="D17" s="38" t="s">
        <v>41</v>
      </c>
      <c r="E17" s="38"/>
      <c r="F17" s="28"/>
      <c r="G17" s="35"/>
    </row>
    <row r="18" spans="1:7">
      <c r="A18" s="38"/>
      <c r="B18" s="27" t="s">
        <v>42</v>
      </c>
      <c r="C18" s="38"/>
      <c r="D18" s="25" t="s">
        <v>43</v>
      </c>
      <c r="E18" s="38"/>
      <c r="F18" s="28"/>
      <c r="G18" s="38"/>
    </row>
    <row r="19" spans="1:7">
      <c r="A19" s="38" t="s">
        <v>27</v>
      </c>
      <c r="B19" s="81">
        <v>0</v>
      </c>
      <c r="C19" s="81"/>
      <c r="D19" s="81">
        <v>0</v>
      </c>
      <c r="F19" s="32"/>
      <c r="G19" s="38"/>
    </row>
    <row r="20" spans="1:7">
      <c r="A20" s="38" t="s">
        <v>38</v>
      </c>
      <c r="B20" s="81">
        <v>0</v>
      </c>
      <c r="C20" s="81"/>
      <c r="D20" s="81">
        <v>0</v>
      </c>
      <c r="F20" s="32"/>
      <c r="G20" s="28"/>
    </row>
    <row r="21" spans="1:7">
      <c r="A21" s="38" t="s">
        <v>39</v>
      </c>
      <c r="B21" s="81">
        <v>0</v>
      </c>
      <c r="C21" s="81"/>
      <c r="D21" s="81">
        <v>0</v>
      </c>
      <c r="F21" s="32"/>
      <c r="G21" s="38"/>
    </row>
    <row r="22" spans="1:7">
      <c r="A22" s="38" t="s">
        <v>40</v>
      </c>
      <c r="B22" s="81">
        <v>0</v>
      </c>
      <c r="C22" s="81"/>
      <c r="D22" s="81">
        <v>0</v>
      </c>
      <c r="F22" s="32"/>
      <c r="G22" s="38"/>
    </row>
    <row r="23" spans="1:7" ht="13.5" thickBot="1">
      <c r="A23" s="38" t="s">
        <v>28</v>
      </c>
      <c r="B23" s="81">
        <v>0</v>
      </c>
      <c r="C23" s="81"/>
      <c r="D23" s="81">
        <v>0</v>
      </c>
      <c r="F23" s="32"/>
      <c r="G23" s="38"/>
    </row>
    <row r="24" spans="1:7" ht="14.25" thickTop="1" thickBot="1">
      <c r="A24" s="61" t="s">
        <v>16</v>
      </c>
      <c r="B24" s="75">
        <f>SUM(B19:B23)</f>
        <v>0</v>
      </c>
      <c r="C24" s="76"/>
      <c r="D24" s="75">
        <f>SUM(D19:D23)</f>
        <v>0</v>
      </c>
      <c r="E24" s="38"/>
      <c r="F24" s="28"/>
      <c r="G24" s="38"/>
    </row>
    <row r="25" spans="1:7" ht="13.5" thickTop="1">
      <c r="A25" s="36"/>
      <c r="B25" s="68"/>
      <c r="C25" s="38"/>
      <c r="D25" s="38"/>
      <c r="E25" s="38"/>
      <c r="F25" s="28"/>
      <c r="G25" s="38"/>
    </row>
    <row r="26" spans="1:7">
      <c r="A26" s="13"/>
      <c r="C26" s="10"/>
      <c r="F26" s="10"/>
    </row>
    <row r="27" spans="1:7">
      <c r="A27" s="9"/>
      <c r="F27" s="10"/>
    </row>
    <row r="28" spans="1:7">
      <c r="F28" s="10"/>
    </row>
    <row r="29" spans="1:7" ht="18">
      <c r="A29" s="128"/>
      <c r="B29" s="128"/>
      <c r="C29" s="128"/>
      <c r="D29" s="128"/>
      <c r="E29" s="128"/>
      <c r="F29" s="128"/>
      <c r="G29" s="128"/>
    </row>
    <row r="30" spans="1:7">
      <c r="A30" s="13"/>
    </row>
    <row r="31" spans="1:7">
      <c r="A31" s="13"/>
    </row>
    <row r="32" spans="1:7">
      <c r="A32" s="13"/>
    </row>
    <row r="33" spans="1:1">
      <c r="A33" s="13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0"/>
  <sheetViews>
    <sheetView zoomScaleNormal="100" workbookViewId="0">
      <selection activeCell="N12" sqref="N12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110" bestFit="1" customWidth="1"/>
    <col min="10" max="10" width="11.7109375" bestFit="1" customWidth="1"/>
  </cols>
  <sheetData>
    <row r="3" spans="1:10">
      <c r="A3" s="130" t="s">
        <v>58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>
      <c r="A4" s="55"/>
      <c r="B4" s="55"/>
      <c r="C4" s="55"/>
      <c r="D4" s="55"/>
      <c r="E4" s="55"/>
      <c r="F4" s="55"/>
      <c r="G4" s="55"/>
      <c r="H4" s="55"/>
      <c r="I4" s="87"/>
    </row>
    <row r="5" spans="1:10">
      <c r="A5" s="38"/>
      <c r="B5" s="35"/>
      <c r="C5" s="38"/>
      <c r="D5" s="38"/>
      <c r="E5" s="38"/>
      <c r="F5" s="38"/>
      <c r="G5" s="38"/>
      <c r="H5" s="56"/>
      <c r="I5" s="88"/>
      <c r="J5" s="117"/>
    </row>
    <row r="6" spans="1:10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88" t="s">
        <v>18</v>
      </c>
      <c r="J6" s="113"/>
    </row>
    <row r="7" spans="1:10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103" t="s">
        <v>46</v>
      </c>
      <c r="J7" s="114"/>
    </row>
    <row r="8" spans="1:10">
      <c r="A8" s="38" t="s">
        <v>27</v>
      </c>
      <c r="B8" s="26">
        <v>2739000</v>
      </c>
      <c r="C8" s="28">
        <f t="shared" ref="C8:C13" si="0">B8+B8*0.05</f>
        <v>2875950</v>
      </c>
      <c r="D8" s="28">
        <f t="shared" ref="D8:D13" si="1">+B8-(B8*5%)</f>
        <v>2602050</v>
      </c>
      <c r="E8" s="81">
        <v>2602000</v>
      </c>
      <c r="F8" s="97">
        <f t="shared" ref="F8:F13" si="2">+E8-B8</f>
        <v>-137000</v>
      </c>
      <c r="G8" s="98">
        <f t="shared" ref="G8:G14" si="3">F8*100/B8</f>
        <v>-5.001825483753195</v>
      </c>
      <c r="H8" s="81">
        <v>2602000</v>
      </c>
      <c r="I8" s="104">
        <f t="shared" ref="I8:I13" si="4">H8/$H$14</f>
        <v>0.32537201450543957</v>
      </c>
      <c r="J8" s="115"/>
    </row>
    <row r="9" spans="1:10">
      <c r="A9" s="38" t="s">
        <v>3</v>
      </c>
      <c r="B9" s="35">
        <v>1515000</v>
      </c>
      <c r="C9" s="28">
        <f t="shared" si="0"/>
        <v>1590750</v>
      </c>
      <c r="D9" s="28">
        <f t="shared" si="1"/>
        <v>1439250</v>
      </c>
      <c r="E9" s="81">
        <v>1304000</v>
      </c>
      <c r="F9" s="97">
        <f t="shared" si="2"/>
        <v>-211000</v>
      </c>
      <c r="G9" s="98">
        <f t="shared" si="3"/>
        <v>-13.927392739273927</v>
      </c>
      <c r="H9" s="81">
        <v>1304000</v>
      </c>
      <c r="I9" s="104">
        <f t="shared" si="4"/>
        <v>0.16306114793047394</v>
      </c>
      <c r="J9" s="115"/>
    </row>
    <row r="10" spans="1:10">
      <c r="A10" s="38" t="s">
        <v>45</v>
      </c>
      <c r="B10" s="26">
        <v>1273000</v>
      </c>
      <c r="C10" s="28">
        <f t="shared" si="0"/>
        <v>1336650</v>
      </c>
      <c r="D10" s="28">
        <f t="shared" si="1"/>
        <v>1209350</v>
      </c>
      <c r="E10" s="81">
        <v>1238000</v>
      </c>
      <c r="F10" s="97">
        <f t="shared" si="2"/>
        <v>-35000</v>
      </c>
      <c r="G10" s="98">
        <f t="shared" si="3"/>
        <v>-2.7494108405341713</v>
      </c>
      <c r="H10" s="81">
        <v>1238000</v>
      </c>
      <c r="I10" s="104">
        <f t="shared" si="4"/>
        <v>0.15480805301988246</v>
      </c>
      <c r="J10" s="115"/>
    </row>
    <row r="11" spans="1:10">
      <c r="A11" s="38" t="s">
        <v>2</v>
      </c>
      <c r="B11" s="26">
        <v>1341000</v>
      </c>
      <c r="C11" s="28">
        <f t="shared" si="0"/>
        <v>1408050</v>
      </c>
      <c r="D11" s="28">
        <f t="shared" si="1"/>
        <v>1273950</v>
      </c>
      <c r="E11" s="81">
        <v>1267000</v>
      </c>
      <c r="F11" s="97">
        <f t="shared" si="2"/>
        <v>-74000</v>
      </c>
      <c r="G11" s="98">
        <f t="shared" si="3"/>
        <v>-5.5182699478001496</v>
      </c>
      <c r="H11" s="81">
        <v>1273000</v>
      </c>
      <c r="I11" s="104">
        <f t="shared" si="4"/>
        <v>0.15918469426034762</v>
      </c>
      <c r="J11" s="115"/>
    </row>
    <row r="12" spans="1:10">
      <c r="A12" s="38" t="s">
        <v>28</v>
      </c>
      <c r="B12" s="26">
        <v>1077000</v>
      </c>
      <c r="C12" s="28">
        <f t="shared" si="0"/>
        <v>1130850</v>
      </c>
      <c r="D12" s="28">
        <f t="shared" si="1"/>
        <v>1023150</v>
      </c>
      <c r="E12" s="99">
        <v>1130000</v>
      </c>
      <c r="F12" s="97">
        <f t="shared" si="2"/>
        <v>53000</v>
      </c>
      <c r="G12" s="98">
        <f t="shared" si="3"/>
        <v>4.9210770659238623</v>
      </c>
      <c r="H12" s="99">
        <v>1130000</v>
      </c>
      <c r="I12" s="104">
        <f t="shared" si="4"/>
        <v>0.14130298862073276</v>
      </c>
      <c r="J12" s="115"/>
    </row>
    <row r="13" spans="1:10">
      <c r="A13" s="38" t="s">
        <v>50</v>
      </c>
      <c r="B13" s="84">
        <v>450000</v>
      </c>
      <c r="C13" s="85">
        <f t="shared" si="0"/>
        <v>472500</v>
      </c>
      <c r="D13" s="85">
        <f t="shared" si="1"/>
        <v>427500</v>
      </c>
      <c r="E13" s="100">
        <v>450000</v>
      </c>
      <c r="F13" s="101">
        <f t="shared" si="2"/>
        <v>0</v>
      </c>
      <c r="G13" s="102">
        <f t="shared" si="3"/>
        <v>0</v>
      </c>
      <c r="H13" s="100">
        <v>450000</v>
      </c>
      <c r="I13" s="105">
        <f t="shared" si="4"/>
        <v>5.6271101663123671E-2</v>
      </c>
      <c r="J13" s="116"/>
    </row>
    <row r="14" spans="1:10">
      <c r="A14" s="61" t="s">
        <v>16</v>
      </c>
      <c r="B14" s="82">
        <f>SUM(B8:B13)</f>
        <v>8395000</v>
      </c>
      <c r="C14" s="82">
        <f>SUM(C8:C13)</f>
        <v>8814750</v>
      </c>
      <c r="D14" s="82">
        <f>SUM(D8:D13)</f>
        <v>7975250</v>
      </c>
      <c r="E14" s="82">
        <f>SUM(E8:E13)</f>
        <v>7991000</v>
      </c>
      <c r="F14" s="82">
        <f>E14-B14</f>
        <v>-404000</v>
      </c>
      <c r="G14" s="62">
        <f t="shared" si="3"/>
        <v>-4.8123883263847524</v>
      </c>
      <c r="H14" s="82">
        <f>SUM(H8:H13)</f>
        <v>7997000</v>
      </c>
      <c r="I14" s="106">
        <f>SUM(I8:I13)</f>
        <v>1</v>
      </c>
      <c r="J14" s="23"/>
    </row>
    <row r="15" spans="1:10">
      <c r="A15" s="11"/>
      <c r="B15" s="23"/>
      <c r="C15" s="23"/>
      <c r="D15" s="23"/>
      <c r="E15" s="23"/>
      <c r="F15" s="23"/>
      <c r="G15" s="12"/>
      <c r="H15" s="23"/>
      <c r="I15" s="107"/>
    </row>
    <row r="16" spans="1:10">
      <c r="A16" s="38"/>
      <c r="B16" s="21"/>
      <c r="C16" s="89"/>
      <c r="D16" s="96"/>
      <c r="I16" s="108"/>
      <c r="J16" s="112"/>
    </row>
    <row r="17" spans="1:10" hidden="1">
      <c r="A17" s="38"/>
      <c r="D17" s="10"/>
      <c r="F17" s="10"/>
      <c r="H17" s="28"/>
      <c r="I17" s="26"/>
      <c r="J17" s="112"/>
    </row>
    <row r="18" spans="1:10" hidden="1">
      <c r="A18" s="38"/>
      <c r="D18" s="10"/>
      <c r="F18" s="10"/>
      <c r="H18" s="28"/>
      <c r="I18" s="26"/>
      <c r="J18" s="112"/>
    </row>
    <row r="19" spans="1:10" hidden="1">
      <c r="D19" s="10"/>
      <c r="F19" s="10"/>
      <c r="H19" s="28"/>
      <c r="I19" s="26"/>
      <c r="J19" s="112"/>
    </row>
    <row r="20" spans="1:10" hidden="1">
      <c r="D20" s="10"/>
      <c r="F20" s="10"/>
      <c r="H20" s="28"/>
      <c r="I20" s="26"/>
      <c r="J20" s="112"/>
    </row>
    <row r="21" spans="1:10" hidden="1">
      <c r="D21" s="10"/>
      <c r="F21" s="10"/>
      <c r="H21" s="28"/>
      <c r="I21" s="26"/>
      <c r="J21" s="112"/>
    </row>
    <row r="22" spans="1:10" hidden="1">
      <c r="D22" s="10"/>
      <c r="F22" s="10"/>
      <c r="H22" s="28"/>
      <c r="I22" s="109"/>
      <c r="J22" s="112"/>
    </row>
    <row r="23" spans="1:10">
      <c r="J23" s="118">
        <f t="shared" ref="J23:J29" si="5">J8/H8</f>
        <v>0</v>
      </c>
    </row>
    <row r="24" spans="1:10">
      <c r="J24" s="118">
        <f t="shared" si="5"/>
        <v>0</v>
      </c>
    </row>
    <row r="25" spans="1:10">
      <c r="J25" s="118">
        <f t="shared" si="5"/>
        <v>0</v>
      </c>
    </row>
    <row r="26" spans="1:10">
      <c r="J26" s="118">
        <f t="shared" si="5"/>
        <v>0</v>
      </c>
    </row>
    <row r="27" spans="1:10">
      <c r="J27" s="118">
        <f t="shared" si="5"/>
        <v>0</v>
      </c>
    </row>
    <row r="28" spans="1:10">
      <c r="J28" s="118">
        <f t="shared" si="5"/>
        <v>0</v>
      </c>
    </row>
    <row r="29" spans="1:10">
      <c r="J29" s="118">
        <f t="shared" si="5"/>
        <v>0</v>
      </c>
    </row>
    <row r="30" spans="1:10">
      <c r="J30" s="112"/>
    </row>
  </sheetData>
  <mergeCells count="1">
    <mergeCell ref="A3:J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s.51</vt:lpstr>
      <vt:lpstr>s.52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2016-12-23T11:39:11Z</cp:lastPrinted>
  <dcterms:created xsi:type="dcterms:W3CDTF">2003-01-03T12:42:11Z</dcterms:created>
  <dcterms:modified xsi:type="dcterms:W3CDTF">2016-12-23T14:23:13Z</dcterms:modified>
</cp:coreProperties>
</file>