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4"/>
  </bookViews>
  <sheets>
    <sheet name="Pág 1" sheetId="64" r:id="rId1"/>
    <sheet name="Pág 2" sheetId="65" r:id="rId2"/>
    <sheet name="Pág 3" sheetId="66" r:id="rId3"/>
    <sheet name="s.50" sheetId="63" r:id="rId4"/>
    <sheet name="s.51" sheetId="62" r:id="rId5"/>
  </sheets>
  <calcPr calcId="162913"/>
</workbook>
</file>

<file path=xl/calcChain.xml><?xml version="1.0" encoding="utf-8"?>
<calcChain xmlns="http://schemas.openxmlformats.org/spreadsheetml/2006/main">
  <c r="B11" i="64"/>
  <c r="B12" i="63"/>
  <c r="B14" i="62"/>
  <c r="G28" i="65"/>
  <c r="G25"/>
  <c r="H14" i="62"/>
  <c r="I13"/>
  <c r="J13"/>
  <c r="J28"/>
  <c r="G29" i="65"/>
  <c r="I8" i="62"/>
  <c r="J8"/>
  <c r="I12"/>
  <c r="J12"/>
  <c r="J27"/>
  <c r="I10"/>
  <c r="J10"/>
  <c r="J25"/>
  <c r="I9"/>
  <c r="J9"/>
  <c r="J24"/>
  <c r="I11"/>
  <c r="J11"/>
  <c r="J26"/>
  <c r="J23"/>
  <c r="J14"/>
  <c r="J29"/>
  <c r="I14"/>
  <c r="F7" i="63"/>
  <c r="F8"/>
  <c r="F9"/>
  <c r="F10"/>
  <c r="F11"/>
  <c r="C7"/>
  <c r="C8"/>
  <c r="C9"/>
  <c r="C10"/>
  <c r="C11"/>
  <c r="C6"/>
  <c r="F13" i="62"/>
  <c r="G13"/>
  <c r="F9"/>
  <c r="G9"/>
  <c r="F10"/>
  <c r="G10"/>
  <c r="F11"/>
  <c r="G11"/>
  <c r="F12"/>
  <c r="G12"/>
  <c r="E14"/>
  <c r="C9"/>
  <c r="D9"/>
  <c r="C10"/>
  <c r="D10"/>
  <c r="C11"/>
  <c r="D11"/>
  <c r="C12"/>
  <c r="D12"/>
  <c r="C13"/>
  <c r="D13"/>
  <c r="D7" i="63"/>
  <c r="D8"/>
  <c r="D9"/>
  <c r="D10"/>
  <c r="D11"/>
  <c r="C12"/>
  <c r="D6"/>
  <c r="D12"/>
  <c r="F6"/>
  <c r="G6"/>
  <c r="G7"/>
  <c r="F11" i="64"/>
  <c r="F14" i="66"/>
  <c r="F25" i="65"/>
  <c r="H16" i="64"/>
  <c r="H12"/>
  <c r="H14"/>
  <c r="C8" i="62"/>
  <c r="C14"/>
  <c r="D8"/>
  <c r="D14"/>
  <c r="F8"/>
  <c r="G8"/>
  <c r="E10" i="65"/>
  <c r="E14"/>
  <c r="E11" i="64"/>
  <c r="E14" i="66"/>
  <c r="G11" i="64"/>
  <c r="H8"/>
  <c r="J8"/>
  <c r="H9"/>
  <c r="J9"/>
  <c r="H10"/>
  <c r="J10"/>
  <c r="H7"/>
  <c r="J7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10"/>
  <c r="G13"/>
  <c r="D14" i="66"/>
  <c r="C14"/>
  <c r="F14" i="64"/>
  <c r="F15"/>
  <c r="E14"/>
  <c r="D14"/>
  <c r="C14"/>
  <c r="D11"/>
  <c r="C11"/>
  <c r="D24" i="63"/>
  <c r="B24"/>
  <c r="C28" i="65"/>
  <c r="C25"/>
  <c r="C13"/>
  <c r="C10"/>
  <c r="H30"/>
  <c r="E25"/>
  <c r="E29"/>
  <c r="F13"/>
  <c r="E13"/>
  <c r="D13"/>
  <c r="B13"/>
  <c r="F10"/>
  <c r="D10"/>
  <c r="B10"/>
  <c r="B14"/>
  <c r="F28"/>
  <c r="D25"/>
  <c r="B14" i="64"/>
  <c r="D28" i="65"/>
  <c r="B17" i="66"/>
  <c r="E28" i="65"/>
  <c r="B28"/>
  <c r="B25"/>
  <c r="B29"/>
  <c r="J13" i="64"/>
  <c r="G9" i="63"/>
  <c r="G10"/>
  <c r="G8"/>
  <c r="G11"/>
  <c r="E18" i="66"/>
  <c r="G15" i="64"/>
  <c r="C15"/>
  <c r="C17"/>
  <c r="D15"/>
  <c r="D17"/>
  <c r="E15"/>
  <c r="E17"/>
  <c r="B15"/>
  <c r="B17"/>
  <c r="D29" i="65"/>
  <c r="F17" i="64"/>
  <c r="F14" i="62"/>
  <c r="G14"/>
  <c r="G14" i="65"/>
  <c r="F18" i="66"/>
  <c r="D18"/>
  <c r="D14" i="65"/>
  <c r="C18" i="66"/>
  <c r="H13" i="65"/>
  <c r="C14"/>
  <c r="H14" i="66"/>
  <c r="H18"/>
  <c r="H25" i="65"/>
  <c r="H29"/>
  <c r="F29"/>
  <c r="C29"/>
  <c r="F14"/>
  <c r="H10"/>
  <c r="J12" i="64"/>
  <c r="J14"/>
  <c r="H11"/>
  <c r="H15"/>
  <c r="I15"/>
  <c r="F12" i="63"/>
  <c r="G12"/>
  <c r="H14" i="65"/>
  <c r="J11" i="64"/>
  <c r="J15"/>
</calcChain>
</file>

<file path=xl/sharedStrings.xml><?xml version="1.0" encoding="utf-8"?>
<sst xmlns="http://schemas.openxmlformats.org/spreadsheetml/2006/main" count="138" uniqueCount="62">
  <si>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</si>
  <si>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</si>
  <si>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</si>
  <si>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</si>
  <si>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</si>
  <si>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</si>
  <si>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</si>
  <si>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</si>
  <si>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</si>
  <si>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</si>
  <si>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</si>
  <si>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</si>
  <si>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</si>
  <si>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</si>
  <si>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</si>
  <si>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</si>
  <si>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</si>
  <si>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</si>
  <si>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</si>
  <si>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</si>
  <si>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</si>
  <si>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</si>
  <si>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</si>
  <si>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</si>
  <si>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</si>
  <si>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</si>
  <si>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</si>
  <si>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</si>
  <si>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</si>
  <si>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</si>
  <si>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</si>
  <si>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</si>
  <si>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</si>
  <si>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</si>
  <si>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</si>
  <si>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</si>
  <si>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</si>
  <si>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</si>
  <si>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</si>
  <si>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</si>
  <si>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</si>
  <si>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</si>
  <si>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</si>
  <si>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</si>
  <si>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</si>
  <si>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</si>
  <si>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</si>
  <si>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</si>
  <si>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</si>
  <si>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</si>
  <si>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</si>
  <si>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</si>
  <si>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50</t>
  </si>
  <si>
    <t>PREVISION DE MARCAS SEMANA 52/2016</t>
  </si>
  <si>
    <t>COMPARACION MARCAS SEMANA NUMERO 51/2016</t>
  </si>
  <si>
    <t>SEMANA NUMERO 50/16</t>
  </si>
  <si>
    <t>DECLARACION DE MARCAS SEMANA 51/2016</t>
  </si>
  <si>
    <t>SNA. 51</t>
  </si>
  <si>
    <t>MARCA MERCADO LOCAL SEMANA 51/2016</t>
  </si>
  <si>
    <t>cupo</t>
  </si>
  <si>
    <t>embarque</t>
  </si>
  <si>
    <t>PREVISION DE MARCAS SEMANA 01/2017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</si>
</sst>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3" fontId="13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4" fontId="1" fillId="0" borderId="0" xfId="0" applyNumberFormat="1" applyFont="1" applyBorder="1"/>
    <xf numFmtId="3" fontId="7" fillId="0" borderId="0" xfId="1" applyFont="1" applyBorder="1"/>
    <xf numFmtId="3" fontId="8" fillId="0" borderId="0" xfId="0" applyNumberFormat="1" applyFont="1"/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/>
    <xf numFmtId="3" fontId="1" fillId="0" borderId="5" xfId="0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166" fontId="1" fillId="0" borderId="5" xfId="5" applyNumberFormat="1" applyFont="1" applyBorder="1" applyAlignment="1">
      <alignment horizontal="center"/>
    </xf>
    <xf numFmtId="10" fontId="1" fillId="0" borderId="0" xfId="5" applyNumberFormat="1" applyFont="1" applyFill="1"/>
    <xf numFmtId="10" fontId="1" fillId="0" borderId="5" xfId="5" applyNumberFormat="1" applyFont="1" applyFill="1" applyBorder="1"/>
    <xf numFmtId="10" fontId="5" fillId="0" borderId="0" xfId="5" applyNumberFormat="1" applyFont="1"/>
    <xf numFmtId="166" fontId="5" fillId="0" borderId="0" xfId="5" applyNumberFormat="1" applyFont="1"/>
    <xf numFmtId="9" fontId="1" fillId="0" borderId="0" xfId="5" applyFont="1" applyBorder="1"/>
    <xf numFmtId="166" fontId="1" fillId="0" borderId="0" xfId="5" applyNumberFormat="1" applyFont="1" applyBorder="1"/>
    <xf numFmtId="166" fontId="1" fillId="0" borderId="0" xfId="5" applyNumberFormat="1" applyFont="1"/>
    <xf numFmtId="9" fontId="0" fillId="0" borderId="0" xfId="0" applyNumberFormat="1"/>
    <xf numFmtId="10" fontId="0" fillId="0" borderId="0" xfId="5" applyNumberFormat="1" applyFont="1"/>
    <xf numFmtId="0" fontId="14" fillId="0" borderId="0" xfId="0" applyFont="1" applyAlignment="1">
      <alignment horizontal="center"/>
    </xf>
    <xf numFmtId="0" fontId="14" fillId="0" borderId="5" xfId="0" applyFont="1" applyFill="1" applyBorder="1" applyAlignment="1">
      <alignment horizontal="center"/>
    </xf>
    <xf numFmtId="3" fontId="14" fillId="0" borderId="0" xfId="1" applyFont="1"/>
    <xf numFmtId="3" fontId="14" fillId="0" borderId="5" xfId="1" applyFont="1" applyBorder="1"/>
    <xf numFmtId="3" fontId="15" fillId="0" borderId="0" xfId="1" applyNumberFormat="1" applyFont="1"/>
    <xf numFmtId="10" fontId="15" fillId="0" borderId="0" xfId="5" applyNumberFormat="1" applyFont="1"/>
    <xf numFmtId="0" fontId="10" fillId="0" borderId="0" xfId="0" applyFont="1" applyAlignment="1">
      <alignment horizont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5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6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7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8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H18" sqref="H18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15.7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20" t="s">
        <v>0</v>
      </c>
      <c r="C5" s="122" t="s">
        <v>3</v>
      </c>
      <c r="D5" s="63" t="s">
        <v>9</v>
      </c>
      <c r="E5" s="124" t="s">
        <v>2</v>
      </c>
      <c r="F5" s="120" t="s">
        <v>1</v>
      </c>
      <c r="G5" s="90" t="s">
        <v>51</v>
      </c>
      <c r="H5" s="63" t="s">
        <v>8</v>
      </c>
      <c r="I5" s="63" t="s">
        <v>16</v>
      </c>
      <c r="J5" s="120" t="s">
        <v>17</v>
      </c>
    </row>
    <row r="6" spans="1:12" ht="16.5" thickTop="1">
      <c r="A6" s="24"/>
      <c r="B6" s="121"/>
      <c r="C6" s="123"/>
      <c r="D6" s="64" t="s">
        <v>12</v>
      </c>
      <c r="E6" s="125"/>
      <c r="F6" s="121"/>
      <c r="G6" s="91" t="s">
        <v>49</v>
      </c>
      <c r="H6" s="64" t="s">
        <v>57</v>
      </c>
      <c r="I6" s="64" t="s">
        <v>52</v>
      </c>
      <c r="J6" s="121"/>
    </row>
    <row r="7" spans="1:12">
      <c r="A7" s="46" t="s">
        <v>4</v>
      </c>
      <c r="B7" s="42">
        <v>1807</v>
      </c>
      <c r="C7" s="42">
        <v>1257</v>
      </c>
      <c r="D7" s="41">
        <v>23</v>
      </c>
      <c r="E7" s="41">
        <v>587</v>
      </c>
      <c r="F7" s="41">
        <v>341</v>
      </c>
      <c r="G7" s="41">
        <v>25</v>
      </c>
      <c r="H7" s="43">
        <f>SUM(B7:G7)</f>
        <v>4040</v>
      </c>
      <c r="I7" s="43">
        <v>3782</v>
      </c>
      <c r="J7" s="44">
        <f t="shared" ref="J7:J15" si="0">+H7-I7</f>
        <v>258</v>
      </c>
      <c r="L7" s="4"/>
    </row>
    <row r="8" spans="1:12">
      <c r="A8" s="46" t="s">
        <v>7</v>
      </c>
      <c r="B8" s="41">
        <v>842</v>
      </c>
      <c r="C8" s="41">
        <v>0</v>
      </c>
      <c r="D8" s="41">
        <v>525</v>
      </c>
      <c r="E8" s="41">
        <v>499</v>
      </c>
      <c r="F8" s="41">
        <v>673</v>
      </c>
      <c r="G8" s="41">
        <v>0</v>
      </c>
      <c r="H8" s="43">
        <f>SUM(B8:G8)</f>
        <v>2539</v>
      </c>
      <c r="I8" s="43">
        <v>2446</v>
      </c>
      <c r="J8" s="44">
        <f t="shared" si="0"/>
        <v>93</v>
      </c>
      <c r="L8" s="4"/>
    </row>
    <row r="9" spans="1:12">
      <c r="A9" s="46" t="s">
        <v>5</v>
      </c>
      <c r="B9" s="41">
        <v>80</v>
      </c>
      <c r="C9" s="41">
        <v>20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100</v>
      </c>
      <c r="I9" s="43">
        <v>70</v>
      </c>
      <c r="J9" s="44">
        <f t="shared" si="0"/>
        <v>30</v>
      </c>
      <c r="L9" s="4"/>
    </row>
    <row r="10" spans="1:12">
      <c r="A10" s="46" t="s">
        <v>6</v>
      </c>
      <c r="B10" s="41">
        <v>45</v>
      </c>
      <c r="C10" s="41">
        <v>0</v>
      </c>
      <c r="D10" s="41">
        <v>0</v>
      </c>
      <c r="E10" s="41">
        <v>22</v>
      </c>
      <c r="F10" s="41">
        <v>0</v>
      </c>
      <c r="G10" s="41">
        <v>0</v>
      </c>
      <c r="H10" s="43">
        <f>SUM(B10:G10)</f>
        <v>67</v>
      </c>
      <c r="I10" s="43">
        <v>21</v>
      </c>
      <c r="J10" s="44">
        <f t="shared" si="0"/>
        <v>46</v>
      </c>
    </row>
    <row r="11" spans="1:12" ht="15.75">
      <c r="A11" s="40" t="s">
        <v>10</v>
      </c>
      <c r="B11" s="45">
        <f>SUM(B7:B10)</f>
        <v>2774</v>
      </c>
      <c r="C11" s="45">
        <f t="shared" ref="C11:H11" si="1">SUM(C7:C10)</f>
        <v>1277</v>
      </c>
      <c r="D11" s="45">
        <f t="shared" si="1"/>
        <v>548</v>
      </c>
      <c r="E11" s="45">
        <f t="shared" si="1"/>
        <v>1108</v>
      </c>
      <c r="F11" s="45">
        <f t="shared" si="1"/>
        <v>1014</v>
      </c>
      <c r="G11" s="45">
        <f t="shared" si="1"/>
        <v>25</v>
      </c>
      <c r="H11" s="45">
        <f t="shared" si="1"/>
        <v>6746</v>
      </c>
      <c r="I11" s="52">
        <f>SUM(I7:I10)</f>
        <v>6319</v>
      </c>
      <c r="J11" s="48">
        <f t="shared" si="0"/>
        <v>427</v>
      </c>
    </row>
    <row r="12" spans="1:12">
      <c r="A12" s="46" t="s">
        <v>11</v>
      </c>
      <c r="B12" s="41">
        <v>0</v>
      </c>
      <c r="C12" s="41">
        <v>190</v>
      </c>
      <c r="D12" s="41">
        <v>482</v>
      </c>
      <c r="E12" s="41">
        <v>0</v>
      </c>
      <c r="F12" s="41">
        <v>60</v>
      </c>
      <c r="G12" s="41">
        <v>425</v>
      </c>
      <c r="H12" s="43">
        <f>SUM(B12:G12)</f>
        <v>1157</v>
      </c>
      <c r="I12" s="43">
        <v>1184</v>
      </c>
      <c r="J12" s="44">
        <f t="shared" si="0"/>
        <v>-27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190</v>
      </c>
      <c r="D14" s="45">
        <f t="shared" si="2"/>
        <v>482</v>
      </c>
      <c r="E14" s="45">
        <f t="shared" si="2"/>
        <v>0</v>
      </c>
      <c r="F14" s="45">
        <f t="shared" si="2"/>
        <v>60</v>
      </c>
      <c r="G14" s="45">
        <f t="shared" si="2"/>
        <v>425</v>
      </c>
      <c r="H14" s="52">
        <f>SUM(H12:H13)</f>
        <v>1157</v>
      </c>
      <c r="I14" s="52">
        <f>SUM(I12:I13)</f>
        <v>1184</v>
      </c>
      <c r="J14" s="48">
        <f t="shared" si="0"/>
        <v>-27</v>
      </c>
    </row>
    <row r="15" spans="1:12">
      <c r="A15" s="49" t="s">
        <v>13</v>
      </c>
      <c r="B15" s="50">
        <f t="shared" ref="B15:I15" si="3">B11+B14</f>
        <v>2774</v>
      </c>
      <c r="C15" s="50">
        <f t="shared" si="3"/>
        <v>1467</v>
      </c>
      <c r="D15" s="50">
        <f t="shared" si="3"/>
        <v>1030</v>
      </c>
      <c r="E15" s="50">
        <f t="shared" si="3"/>
        <v>1108</v>
      </c>
      <c r="F15" s="50">
        <f t="shared" si="3"/>
        <v>1074</v>
      </c>
      <c r="G15" s="50">
        <f t="shared" si="3"/>
        <v>450</v>
      </c>
      <c r="H15" s="50">
        <f t="shared" si="3"/>
        <v>7903</v>
      </c>
      <c r="I15" s="50">
        <f t="shared" si="3"/>
        <v>7503</v>
      </c>
      <c r="J15" s="51">
        <f t="shared" si="0"/>
        <v>400</v>
      </c>
    </row>
    <row r="16" spans="1:12" ht="15.75">
      <c r="A16" s="47" t="s">
        <v>14</v>
      </c>
      <c r="B16" s="86">
        <v>2694</v>
      </c>
      <c r="C16" s="86">
        <v>1141</v>
      </c>
      <c r="D16" s="86">
        <v>1029</v>
      </c>
      <c r="E16" s="86">
        <v>1108</v>
      </c>
      <c r="F16" s="86">
        <v>1081</v>
      </c>
      <c r="G16" s="86">
        <v>450</v>
      </c>
      <c r="H16" s="3">
        <f>SUM(B16:G16)</f>
        <v>7503</v>
      </c>
      <c r="I16" s="5"/>
      <c r="J16" s="4"/>
    </row>
    <row r="17" spans="1:9">
      <c r="A17" s="46" t="s">
        <v>15</v>
      </c>
      <c r="B17" s="41">
        <f>(-B15+B16)</f>
        <v>-80</v>
      </c>
      <c r="C17" s="41">
        <f>(-C15+C16)</f>
        <v>-326</v>
      </c>
      <c r="D17" s="41">
        <f>(-D15+D16)</f>
        <v>-1</v>
      </c>
      <c r="E17" s="41">
        <f>(-E15+E16)</f>
        <v>0</v>
      </c>
      <c r="F17" s="41">
        <f>(-F15+F16)</f>
        <v>7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95"/>
      <c r="I18" s="20"/>
    </row>
    <row r="19" spans="1:9">
      <c r="H19" s="77"/>
    </row>
    <row r="20" spans="1:9">
      <c r="H20" s="79"/>
    </row>
    <row r="21" spans="1:9">
      <c r="H21" s="77"/>
    </row>
    <row r="22" spans="1:9">
      <c r="H22" s="79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7" zoomScaleNormal="81" workbookViewId="0">
      <selection activeCell="I20" sqref="I20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19" t="s">
        <v>53</v>
      </c>
      <c r="B2" s="119"/>
      <c r="C2" s="119"/>
      <c r="D2" s="119"/>
      <c r="E2" s="119"/>
      <c r="F2" s="119"/>
      <c r="G2" s="119"/>
      <c r="H2" s="119"/>
      <c r="I2" s="6"/>
    </row>
    <row r="4" spans="1:10" ht="16.5" thickBot="1">
      <c r="A4" s="24"/>
      <c r="B4" s="120" t="s">
        <v>0</v>
      </c>
      <c r="C4" s="120" t="s">
        <v>3</v>
      </c>
      <c r="D4" s="63" t="s">
        <v>9</v>
      </c>
      <c r="E4" s="120" t="s">
        <v>2</v>
      </c>
      <c r="F4" s="120" t="s">
        <v>1</v>
      </c>
      <c r="G4" s="90" t="s">
        <v>51</v>
      </c>
      <c r="H4" s="63" t="s">
        <v>8</v>
      </c>
      <c r="I4" s="17"/>
    </row>
    <row r="5" spans="1:10" ht="16.5" thickTop="1">
      <c r="A5" s="24"/>
      <c r="B5" s="121"/>
      <c r="C5" s="121"/>
      <c r="D5" s="64" t="s">
        <v>12</v>
      </c>
      <c r="E5" s="121"/>
      <c r="F5" s="121"/>
      <c r="G5" s="91" t="s">
        <v>49</v>
      </c>
      <c r="H5" s="64" t="s">
        <v>20</v>
      </c>
      <c r="I5" s="17"/>
    </row>
    <row r="6" spans="1:10">
      <c r="A6" s="46" t="s">
        <v>4</v>
      </c>
      <c r="B6" s="41">
        <v>1865</v>
      </c>
      <c r="C6" s="41">
        <v>1345</v>
      </c>
      <c r="D6" s="41">
        <v>21</v>
      </c>
      <c r="E6" s="41">
        <v>656</v>
      </c>
      <c r="F6" s="41">
        <v>362</v>
      </c>
      <c r="G6" s="41">
        <v>25</v>
      </c>
      <c r="H6" s="43">
        <f>SUM(B6:G6)</f>
        <v>4274</v>
      </c>
      <c r="I6" s="18"/>
      <c r="J6" s="16"/>
    </row>
    <row r="7" spans="1:10">
      <c r="A7" s="46" t="s">
        <v>7</v>
      </c>
      <c r="B7" s="41">
        <v>783</v>
      </c>
      <c r="C7" s="41">
        <v>0</v>
      </c>
      <c r="D7" s="41">
        <v>505</v>
      </c>
      <c r="E7" s="41">
        <v>650</v>
      </c>
      <c r="F7" s="41">
        <v>655</v>
      </c>
      <c r="G7" s="41">
        <v>0</v>
      </c>
      <c r="H7" s="43">
        <f t="shared" ref="H7:H13" si="0">SUM(B7:G7)</f>
        <v>2593</v>
      </c>
      <c r="I7" s="17"/>
      <c r="J7" s="16"/>
    </row>
    <row r="8" spans="1:10">
      <c r="A8" s="46" t="s">
        <v>5</v>
      </c>
      <c r="B8" s="41">
        <v>50</v>
      </c>
      <c r="C8" s="41">
        <v>20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70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35</v>
      </c>
      <c r="F9" s="41">
        <v>0</v>
      </c>
      <c r="G9" s="41">
        <v>0</v>
      </c>
      <c r="H9" s="43">
        <f t="shared" si="0"/>
        <v>76</v>
      </c>
      <c r="I9" s="17"/>
      <c r="J9" s="16"/>
    </row>
    <row r="10" spans="1:10" ht="15.75">
      <c r="A10" s="40" t="s">
        <v>10</v>
      </c>
      <c r="B10" s="45">
        <f t="shared" ref="B10:G10" si="1">SUM(B6:B9)</f>
        <v>2739</v>
      </c>
      <c r="C10" s="45">
        <f t="shared" si="1"/>
        <v>1365</v>
      </c>
      <c r="D10" s="45">
        <f t="shared" si="1"/>
        <v>526</v>
      </c>
      <c r="E10" s="45">
        <f t="shared" si="1"/>
        <v>1341</v>
      </c>
      <c r="F10" s="45">
        <f t="shared" si="1"/>
        <v>1017</v>
      </c>
      <c r="G10" s="45">
        <f t="shared" si="1"/>
        <v>25</v>
      </c>
      <c r="H10" s="52">
        <f t="shared" si="0"/>
        <v>7013</v>
      </c>
      <c r="I10" s="17"/>
      <c r="J10" s="16"/>
    </row>
    <row r="11" spans="1:10">
      <c r="A11" s="46" t="s">
        <v>11</v>
      </c>
      <c r="B11" s="41">
        <v>0</v>
      </c>
      <c r="C11" s="41">
        <v>150</v>
      </c>
      <c r="D11" s="41">
        <v>747</v>
      </c>
      <c r="E11" s="41">
        <v>0</v>
      </c>
      <c r="F11" s="41">
        <v>60</v>
      </c>
      <c r="G11" s="41">
        <v>425</v>
      </c>
      <c r="H11" s="43">
        <f t="shared" si="0"/>
        <v>1382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150</v>
      </c>
      <c r="D13" s="45">
        <f t="shared" si="2"/>
        <v>747</v>
      </c>
      <c r="E13" s="45">
        <f t="shared" si="2"/>
        <v>0</v>
      </c>
      <c r="F13" s="45">
        <f t="shared" si="2"/>
        <v>60</v>
      </c>
      <c r="G13" s="45">
        <f t="shared" si="2"/>
        <v>425</v>
      </c>
      <c r="H13" s="52">
        <f t="shared" si="0"/>
        <v>1382</v>
      </c>
    </row>
    <row r="14" spans="1:10">
      <c r="A14" s="49" t="s">
        <v>19</v>
      </c>
      <c r="B14" s="50">
        <f>B10:C10+B13</f>
        <v>2739</v>
      </c>
      <c r="C14" s="50">
        <f>C10:D10+C13</f>
        <v>1515</v>
      </c>
      <c r="D14" s="50">
        <f>D10:E10+D13</f>
        <v>1273</v>
      </c>
      <c r="E14" s="50">
        <f>E10:F10+E13</f>
        <v>1341</v>
      </c>
      <c r="F14" s="50">
        <f>F10:H10+F13</f>
        <v>1077</v>
      </c>
      <c r="G14" s="50">
        <f>G10:I10+G13</f>
        <v>450</v>
      </c>
      <c r="H14" s="50">
        <f>H10+H13</f>
        <v>8395</v>
      </c>
      <c r="I14" s="77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19" t="s">
        <v>61</v>
      </c>
      <c r="B17" s="119"/>
      <c r="C17" s="119"/>
      <c r="D17" s="119"/>
      <c r="E17" s="119"/>
      <c r="F17" s="119"/>
      <c r="G17" s="119"/>
      <c r="H17" s="119"/>
      <c r="I17" s="34"/>
    </row>
    <row r="18" spans="1:9">
      <c r="I18" s="34"/>
    </row>
    <row r="19" spans="1:9" ht="16.5" thickBot="1">
      <c r="A19" s="24"/>
      <c r="B19" s="120" t="s">
        <v>0</v>
      </c>
      <c r="C19" s="120" t="s">
        <v>3</v>
      </c>
      <c r="D19" s="63" t="s">
        <v>9</v>
      </c>
      <c r="E19" s="120" t="s">
        <v>2</v>
      </c>
      <c r="F19" s="120" t="s">
        <v>1</v>
      </c>
      <c r="G19" s="90" t="s">
        <v>51</v>
      </c>
      <c r="H19" s="63" t="s">
        <v>8</v>
      </c>
      <c r="I19" s="34"/>
    </row>
    <row r="20" spans="1:9" ht="16.5" thickTop="1">
      <c r="A20" s="24"/>
      <c r="B20" s="121"/>
      <c r="C20" s="121"/>
      <c r="D20" s="64" t="s">
        <v>12</v>
      </c>
      <c r="E20" s="121"/>
      <c r="F20" s="121"/>
      <c r="G20" s="91" t="s">
        <v>49</v>
      </c>
      <c r="H20" s="64" t="s">
        <v>20</v>
      </c>
      <c r="I20" s="34"/>
    </row>
    <row r="21" spans="1:9">
      <c r="A21" s="46" t="s">
        <v>4</v>
      </c>
      <c r="B21" s="41">
        <v>1836</v>
      </c>
      <c r="C21" s="41">
        <v>1100</v>
      </c>
      <c r="D21" s="41">
        <v>22</v>
      </c>
      <c r="E21" s="41">
        <v>509</v>
      </c>
      <c r="F21" s="41">
        <v>379</v>
      </c>
      <c r="G21" s="41">
        <v>25</v>
      </c>
      <c r="H21" s="43">
        <f t="shared" ref="H21:H27" si="3">SUM(B21:G21)</f>
        <v>3871</v>
      </c>
      <c r="I21" s="33"/>
    </row>
    <row r="22" spans="1:9">
      <c r="A22" s="46" t="s">
        <v>7</v>
      </c>
      <c r="B22" s="41">
        <v>779</v>
      </c>
      <c r="C22" s="41">
        <v>0</v>
      </c>
      <c r="D22" s="41">
        <v>470</v>
      </c>
      <c r="E22" s="41">
        <v>475</v>
      </c>
      <c r="F22" s="41">
        <v>640</v>
      </c>
      <c r="G22" s="41">
        <v>0</v>
      </c>
      <c r="H22" s="43">
        <f t="shared" si="3"/>
        <v>2364</v>
      </c>
      <c r="I22" s="34"/>
    </row>
    <row r="23" spans="1:9">
      <c r="A23" s="46" t="s">
        <v>5</v>
      </c>
      <c r="B23" s="41">
        <v>70</v>
      </c>
      <c r="C23" s="41">
        <v>20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90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2726</v>
      </c>
      <c r="C25" s="45">
        <f t="shared" si="4"/>
        <v>1120</v>
      </c>
      <c r="D25" s="45">
        <f t="shared" si="4"/>
        <v>492</v>
      </c>
      <c r="E25" s="45">
        <f t="shared" si="4"/>
        <v>1005</v>
      </c>
      <c r="F25" s="45">
        <f t="shared" si="4"/>
        <v>1019</v>
      </c>
      <c r="G25" s="45">
        <f t="shared" si="4"/>
        <v>25</v>
      </c>
      <c r="H25" s="45">
        <f t="shared" si="3"/>
        <v>6387</v>
      </c>
      <c r="I25" s="34"/>
    </row>
    <row r="26" spans="1:9">
      <c r="A26" s="46" t="s">
        <v>11</v>
      </c>
      <c r="B26" s="41">
        <v>0</v>
      </c>
      <c r="C26" s="41">
        <v>160</v>
      </c>
      <c r="D26" s="41">
        <v>575</v>
      </c>
      <c r="E26" s="41">
        <v>0</v>
      </c>
      <c r="F26" s="41">
        <v>60</v>
      </c>
      <c r="G26" s="41">
        <v>425</v>
      </c>
      <c r="H26" s="43">
        <f t="shared" si="3"/>
        <v>1220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160</v>
      </c>
      <c r="D28" s="45">
        <f t="shared" si="5"/>
        <v>575</v>
      </c>
      <c r="E28" s="45">
        <f t="shared" si="5"/>
        <v>0</v>
      </c>
      <c r="F28" s="45">
        <f t="shared" si="5"/>
        <v>60</v>
      </c>
      <c r="G28" s="45">
        <f t="shared" si="5"/>
        <v>425</v>
      </c>
      <c r="H28" s="45">
        <f t="shared" si="5"/>
        <v>1220</v>
      </c>
      <c r="I28" s="34"/>
    </row>
    <row r="29" spans="1:9">
      <c r="A29" s="49" t="s">
        <v>19</v>
      </c>
      <c r="B29" s="50">
        <f>+B25+B28</f>
        <v>2726</v>
      </c>
      <c r="C29" s="50">
        <f>+C25+C28</f>
        <v>1280</v>
      </c>
      <c r="D29" s="50">
        <f>+D25+D28</f>
        <v>1067</v>
      </c>
      <c r="E29" s="50">
        <f>+E25+E28</f>
        <v>1005</v>
      </c>
      <c r="F29" s="50">
        <f>+F25+F28</f>
        <v>1079</v>
      </c>
      <c r="G29" s="50">
        <f>G25:I25+G28</f>
        <v>450</v>
      </c>
      <c r="H29" s="50">
        <f>H25+H28</f>
        <v>7607</v>
      </c>
      <c r="I29" s="77"/>
    </row>
    <row r="30" spans="1:9" ht="15.75">
      <c r="A30" s="24"/>
      <c r="B30" s="65"/>
      <c r="C30" s="65"/>
      <c r="D30" s="66"/>
      <c r="E30" s="65"/>
      <c r="F30" s="65"/>
      <c r="G30" s="65"/>
      <c r="H30" s="80">
        <f>2112+700+1247+1306+1219</f>
        <v>6584</v>
      </c>
      <c r="I30" s="34"/>
    </row>
  </sheetData>
  <mergeCells count="10">
    <mergeCell ref="B19:B20"/>
    <mergeCell ref="C19:C20"/>
    <mergeCell ref="E19:E20"/>
    <mergeCell ref="F19:F20"/>
    <mergeCell ref="A2:H2"/>
    <mergeCell ref="B4:B5"/>
    <mergeCell ref="C4:C5"/>
    <mergeCell ref="E4:E5"/>
    <mergeCell ref="F4:F5"/>
    <mergeCell ref="A17:H1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zoomScaleNormal="81" workbookViewId="0">
      <selection activeCell="G16" sqref="G16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19" t="s">
        <v>58</v>
      </c>
      <c r="B5" s="119"/>
      <c r="C5" s="119"/>
      <c r="D5" s="119"/>
      <c r="E5" s="119"/>
      <c r="F5" s="119"/>
      <c r="G5" s="119"/>
      <c r="H5" s="119"/>
    </row>
    <row r="6" spans="1:8" ht="15.75">
      <c r="A6" s="67"/>
      <c r="B6" s="67"/>
      <c r="C6" s="67"/>
      <c r="D6" s="67"/>
      <c r="E6" s="67"/>
      <c r="F6" s="67"/>
      <c r="G6" s="67"/>
      <c r="H6" s="67"/>
    </row>
    <row r="8" spans="1:8" ht="16.5" thickBot="1">
      <c r="A8" s="24"/>
      <c r="B8" s="126" t="s">
        <v>0</v>
      </c>
      <c r="C8" s="126" t="s">
        <v>3</v>
      </c>
      <c r="D8" s="53" t="s">
        <v>9</v>
      </c>
      <c r="E8" s="126" t="s">
        <v>2</v>
      </c>
      <c r="F8" s="126" t="s">
        <v>1</v>
      </c>
      <c r="G8" s="92" t="s">
        <v>51</v>
      </c>
      <c r="H8" s="53" t="s">
        <v>8</v>
      </c>
    </row>
    <row r="9" spans="1:8" ht="16.5" thickTop="1">
      <c r="A9" s="24"/>
      <c r="B9" s="127"/>
      <c r="C9" s="127"/>
      <c r="D9" s="54" t="s">
        <v>12</v>
      </c>
      <c r="E9" s="127"/>
      <c r="F9" s="127"/>
      <c r="G9" s="93" t="s">
        <v>49</v>
      </c>
      <c r="H9" s="54" t="s">
        <v>20</v>
      </c>
    </row>
    <row r="10" spans="1:8">
      <c r="A10" s="46" t="s">
        <v>4</v>
      </c>
      <c r="B10" s="41">
        <v>140000</v>
      </c>
      <c r="C10" s="41">
        <v>62000</v>
      </c>
      <c r="D10" s="41">
        <v>3000</v>
      </c>
      <c r="E10" s="41">
        <v>26615</v>
      </c>
      <c r="F10" s="41">
        <v>114000</v>
      </c>
      <c r="G10" s="41">
        <v>0</v>
      </c>
      <c r="H10" s="43">
        <f>SUM(B10:G10)</f>
        <v>345615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4622</v>
      </c>
      <c r="F11" s="41">
        <v>8000</v>
      </c>
      <c r="G11" s="41">
        <v>0</v>
      </c>
      <c r="H11" s="43">
        <f t="shared" ref="H11:H16" si="0">SUM(B11:G11)</f>
        <v>18622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1900</v>
      </c>
      <c r="F13" s="41">
        <v>0</v>
      </c>
      <c r="G13" s="41">
        <v>0</v>
      </c>
      <c r="H13" s="43">
        <f t="shared" si="0"/>
        <v>2900</v>
      </c>
    </row>
    <row r="14" spans="1:8" ht="15.75">
      <c r="A14" s="40" t="s">
        <v>10</v>
      </c>
      <c r="B14" s="45">
        <f>SUM(B10:B13)</f>
        <v>149000</v>
      </c>
      <c r="C14" s="45">
        <f>SUM(C10:C13)</f>
        <v>62000</v>
      </c>
      <c r="D14" s="45">
        <f>SUM(D10:D13)</f>
        <v>3000</v>
      </c>
      <c r="E14" s="45">
        <f>SUM(E10:E13)</f>
        <v>33137</v>
      </c>
      <c r="F14" s="45">
        <f>SUM(F10:F13)</f>
        <v>122000</v>
      </c>
      <c r="G14" s="41">
        <v>0</v>
      </c>
      <c r="H14" s="43">
        <f t="shared" si="0"/>
        <v>369137</v>
      </c>
    </row>
    <row r="15" spans="1:8">
      <c r="A15" s="46" t="s">
        <v>11</v>
      </c>
      <c r="B15" s="41">
        <v>0</v>
      </c>
      <c r="C15" s="41">
        <v>75000</v>
      </c>
      <c r="D15" s="41">
        <v>54200</v>
      </c>
      <c r="E15" s="41">
        <v>0</v>
      </c>
      <c r="F15" s="41">
        <v>5000</v>
      </c>
      <c r="G15" s="41">
        <v>130000</v>
      </c>
      <c r="H15" s="43">
        <f t="shared" si="0"/>
        <v>264200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75000</v>
      </c>
      <c r="D17" s="45">
        <f t="shared" si="1"/>
        <v>54200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264200</v>
      </c>
    </row>
    <row r="18" spans="1:9" ht="18">
      <c r="A18" s="49" t="s">
        <v>19</v>
      </c>
      <c r="B18" s="50">
        <f t="shared" ref="B18:G18" si="2">+B14+B17</f>
        <v>149000</v>
      </c>
      <c r="C18" s="50">
        <f t="shared" si="2"/>
        <v>137000</v>
      </c>
      <c r="D18" s="50">
        <f t="shared" si="2"/>
        <v>57200</v>
      </c>
      <c r="E18" s="50">
        <f t="shared" si="2"/>
        <v>33137</v>
      </c>
      <c r="F18" s="50">
        <f t="shared" si="2"/>
        <v>127000</v>
      </c>
      <c r="G18" s="50">
        <f t="shared" si="2"/>
        <v>130000</v>
      </c>
      <c r="H18" s="50">
        <f>H17+H14</f>
        <v>633337</v>
      </c>
      <c r="I18" s="78"/>
    </row>
    <row r="19" spans="1:9">
      <c r="I19" s="34"/>
    </row>
    <row r="20" spans="1:9">
      <c r="H20" s="79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view="pageLayout" zoomScaleNormal="100" workbookViewId="0">
      <selection activeCell="F18" sqref="F18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8" max="8" width="15" bestFit="1" customWidth="1"/>
  </cols>
  <sheetData>
    <row r="1" spans="1:9">
      <c r="A1" s="129" t="s">
        <v>55</v>
      </c>
      <c r="B1" s="129"/>
      <c r="C1" s="129"/>
      <c r="D1" s="129"/>
      <c r="E1" s="129"/>
      <c r="F1" s="129"/>
      <c r="G1" s="129"/>
    </row>
    <row r="2" spans="1:9">
      <c r="A2" s="38"/>
      <c r="B2" s="68"/>
      <c r="C2" s="38"/>
      <c r="D2" s="38"/>
      <c r="E2" s="38"/>
      <c r="F2" s="38"/>
      <c r="G2" s="38"/>
    </row>
    <row r="3" spans="1:9">
      <c r="A3" s="38"/>
      <c r="B3" s="68"/>
      <c r="C3" s="38"/>
      <c r="D3" s="38"/>
      <c r="E3" s="38"/>
      <c r="F3" s="38"/>
      <c r="G3" s="38"/>
    </row>
    <row r="4" spans="1:9">
      <c r="A4" s="38"/>
      <c r="B4" s="69"/>
      <c r="C4" s="70" t="s">
        <v>21</v>
      </c>
      <c r="D4" s="70" t="s">
        <v>34</v>
      </c>
      <c r="E4" s="57"/>
      <c r="F4" s="57"/>
      <c r="G4" s="38"/>
    </row>
    <row r="5" spans="1:9">
      <c r="A5" s="58" t="s">
        <v>23</v>
      </c>
      <c r="B5" s="71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</row>
    <row r="6" spans="1:9">
      <c r="A6" s="31" t="s">
        <v>27</v>
      </c>
      <c r="B6" s="28">
        <v>2329287.3532639421</v>
      </c>
      <c r="C6" s="30">
        <f t="shared" ref="C6:C11" si="0">B6+(B6*0.05)</f>
        <v>2445751.7209271393</v>
      </c>
      <c r="D6" s="30">
        <f t="shared" ref="D6:D11" si="1">B6-(B6*5%)</f>
        <v>2212822.9856007448</v>
      </c>
      <c r="E6" s="28">
        <v>2330000</v>
      </c>
      <c r="F6" s="28">
        <f t="shared" ref="F6:F11" si="2">E6-B6</f>
        <v>712.64673605794087</v>
      </c>
      <c r="G6" s="37">
        <f t="shared" ref="G6:G12" si="3">F6*100/B6</f>
        <v>3.0595054537145706E-2</v>
      </c>
      <c r="H6" s="10"/>
    </row>
    <row r="7" spans="1:9">
      <c r="A7" s="31" t="s">
        <v>38</v>
      </c>
      <c r="B7" s="28">
        <v>999630.8735991487</v>
      </c>
      <c r="C7" s="30">
        <f t="shared" si="0"/>
        <v>1049612.4172791061</v>
      </c>
      <c r="D7" s="30">
        <f t="shared" si="1"/>
        <v>949649.32991919131</v>
      </c>
      <c r="E7" s="28">
        <v>1009000</v>
      </c>
      <c r="F7" s="28">
        <f t="shared" si="2"/>
        <v>9369.1264008512953</v>
      </c>
      <c r="G7" s="37">
        <f t="shared" si="3"/>
        <v>0.93725860698139152</v>
      </c>
      <c r="H7" s="10"/>
    </row>
    <row r="8" spans="1:9">
      <c r="A8" s="31" t="s">
        <v>39</v>
      </c>
      <c r="B8" s="28">
        <v>889575.07232882176</v>
      </c>
      <c r="C8" s="30">
        <f t="shared" si="0"/>
        <v>934053.8259452628</v>
      </c>
      <c r="D8" s="30">
        <f t="shared" si="1"/>
        <v>845096.31871238071</v>
      </c>
      <c r="E8" s="28">
        <v>899575</v>
      </c>
      <c r="F8" s="28">
        <f t="shared" si="2"/>
        <v>9999.9276711782441</v>
      </c>
      <c r="G8" s="37">
        <f t="shared" si="3"/>
        <v>1.1241240882570369</v>
      </c>
      <c r="H8" s="10"/>
    </row>
    <row r="9" spans="1:9">
      <c r="A9" s="31" t="s">
        <v>40</v>
      </c>
      <c r="B9" s="28">
        <v>957772.87087226904</v>
      </c>
      <c r="C9" s="30">
        <f t="shared" si="0"/>
        <v>1005661.5144158825</v>
      </c>
      <c r="D9" s="30">
        <f t="shared" si="1"/>
        <v>909884.22732865554</v>
      </c>
      <c r="E9" s="28">
        <v>967773</v>
      </c>
      <c r="F9" s="28">
        <f t="shared" si="2"/>
        <v>10000.129127730965</v>
      </c>
      <c r="G9" s="37">
        <f t="shared" si="3"/>
        <v>1.044102357861064</v>
      </c>
      <c r="H9" s="96"/>
      <c r="I9" s="111"/>
    </row>
    <row r="10" spans="1:9">
      <c r="A10" s="31" t="s">
        <v>28</v>
      </c>
      <c r="B10" s="30">
        <v>934654.65066010447</v>
      </c>
      <c r="C10" s="30">
        <f t="shared" si="0"/>
        <v>981387.38319310965</v>
      </c>
      <c r="D10" s="30">
        <f t="shared" si="1"/>
        <v>887921.91812709928</v>
      </c>
      <c r="E10" s="28">
        <v>934655</v>
      </c>
      <c r="F10" s="28">
        <f t="shared" si="2"/>
        <v>0.34933989553246647</v>
      </c>
      <c r="G10" s="94">
        <f t="shared" si="3"/>
        <v>3.7376360914241794E-5</v>
      </c>
      <c r="H10" s="10"/>
    </row>
    <row r="11" spans="1:9">
      <c r="A11" s="38" t="s">
        <v>50</v>
      </c>
      <c r="B11" s="85">
        <v>389079.17927571415</v>
      </c>
      <c r="C11" s="85">
        <f t="shared" si="0"/>
        <v>408533.13823949988</v>
      </c>
      <c r="D11" s="85">
        <f t="shared" si="1"/>
        <v>369625.22031192842</v>
      </c>
      <c r="E11" s="85">
        <v>389079</v>
      </c>
      <c r="F11" s="85">
        <f t="shared" si="2"/>
        <v>-0.17927571415202692</v>
      </c>
      <c r="G11" s="72">
        <f t="shared" si="3"/>
        <v>-4.6076923079193171E-5</v>
      </c>
      <c r="H11" s="10"/>
    </row>
    <row r="12" spans="1:9">
      <c r="A12" s="61" t="s">
        <v>16</v>
      </c>
      <c r="B12" s="82">
        <f>SUM(B6:B11)</f>
        <v>6500000</v>
      </c>
      <c r="C12" s="82">
        <f>SUM(C6:C11)</f>
        <v>6825000.0000000009</v>
      </c>
      <c r="D12" s="82">
        <f>SUM(D6:D11)</f>
        <v>6175000</v>
      </c>
      <c r="E12" s="82">
        <f>SUM(E6:E11)</f>
        <v>6530082</v>
      </c>
      <c r="F12" s="73">
        <f>SUM(F6:F11)</f>
        <v>30081.999999999825</v>
      </c>
      <c r="G12" s="62">
        <f t="shared" si="3"/>
        <v>0.46279999999999727</v>
      </c>
    </row>
    <row r="13" spans="1:9">
      <c r="A13" s="38"/>
      <c r="B13" s="74"/>
      <c r="C13" s="37"/>
      <c r="D13" s="37"/>
      <c r="E13" s="26"/>
      <c r="F13" s="37"/>
      <c r="G13" s="37"/>
    </row>
    <row r="14" spans="1:9">
      <c r="A14" s="38"/>
      <c r="B14" s="74"/>
      <c r="C14" s="35"/>
      <c r="D14" s="37"/>
      <c r="E14" s="83"/>
      <c r="F14" s="37"/>
      <c r="G14" s="37"/>
    </row>
    <row r="15" spans="1:9">
      <c r="A15" s="38"/>
      <c r="B15" s="74"/>
      <c r="C15" s="37"/>
      <c r="D15" s="37"/>
      <c r="E15" s="26"/>
      <c r="F15" s="37"/>
      <c r="G15" s="37"/>
    </row>
    <row r="16" spans="1:9">
      <c r="A16" s="38"/>
      <c r="B16" s="68"/>
      <c r="C16" s="38"/>
      <c r="D16" s="38"/>
      <c r="E16" s="29"/>
      <c r="F16" s="28"/>
      <c r="G16" s="38"/>
    </row>
    <row r="17" spans="1:7">
      <c r="A17" s="38"/>
      <c r="B17" s="68"/>
      <c r="C17" s="38"/>
      <c r="D17" s="38" t="s">
        <v>41</v>
      </c>
      <c r="E17" s="38"/>
      <c r="F17" s="28"/>
      <c r="G17" s="35"/>
    </row>
    <row r="18" spans="1:7">
      <c r="A18" s="38"/>
      <c r="B18" s="27" t="s">
        <v>42</v>
      </c>
      <c r="C18" s="38"/>
      <c r="D18" s="25" t="s">
        <v>43</v>
      </c>
      <c r="E18" s="38"/>
      <c r="F18" s="28"/>
      <c r="G18" s="38"/>
    </row>
    <row r="19" spans="1:7">
      <c r="A19" s="38" t="s">
        <v>27</v>
      </c>
      <c r="B19" s="81">
        <v>0</v>
      </c>
      <c r="C19" s="81"/>
      <c r="D19" s="81">
        <v>0</v>
      </c>
      <c r="F19" s="32"/>
      <c r="G19" s="38"/>
    </row>
    <row r="20" spans="1:7">
      <c r="A20" s="38" t="s">
        <v>38</v>
      </c>
      <c r="B20" s="81">
        <v>0</v>
      </c>
      <c r="C20" s="81"/>
      <c r="D20" s="81">
        <v>0</v>
      </c>
      <c r="F20" s="32"/>
      <c r="G20" s="28"/>
    </row>
    <row r="21" spans="1:7">
      <c r="A21" s="38" t="s">
        <v>39</v>
      </c>
      <c r="B21" s="81">
        <v>0</v>
      </c>
      <c r="C21" s="81"/>
      <c r="D21" s="81">
        <v>0</v>
      </c>
      <c r="F21" s="32"/>
      <c r="G21" s="38"/>
    </row>
    <row r="22" spans="1:7">
      <c r="A22" s="38" t="s">
        <v>40</v>
      </c>
      <c r="B22" s="81">
        <v>0</v>
      </c>
      <c r="C22" s="81"/>
      <c r="D22" s="81">
        <v>0</v>
      </c>
      <c r="F22" s="32"/>
      <c r="G22" s="38"/>
    </row>
    <row r="23" spans="1:7" ht="13.5" thickBot="1">
      <c r="A23" s="38" t="s">
        <v>28</v>
      </c>
      <c r="B23" s="81">
        <v>0</v>
      </c>
      <c r="C23" s="81"/>
      <c r="D23" s="81">
        <v>0</v>
      </c>
      <c r="F23" s="32"/>
      <c r="G23" s="38"/>
    </row>
    <row r="24" spans="1:7" ht="14.25" thickTop="1" thickBot="1">
      <c r="A24" s="61" t="s">
        <v>16</v>
      </c>
      <c r="B24" s="75">
        <f>SUM(B19:B23)</f>
        <v>0</v>
      </c>
      <c r="C24" s="76"/>
      <c r="D24" s="75">
        <f>SUM(D19:D23)</f>
        <v>0</v>
      </c>
      <c r="E24" s="38"/>
      <c r="F24" s="28"/>
      <c r="G24" s="38"/>
    </row>
    <row r="25" spans="1:7" ht="13.5" thickTop="1">
      <c r="A25" s="36"/>
      <c r="B25" s="68"/>
      <c r="C25" s="38"/>
      <c r="D25" s="38"/>
      <c r="E25" s="38"/>
      <c r="F25" s="28"/>
      <c r="G25" s="38"/>
    </row>
    <row r="26" spans="1:7">
      <c r="A26" s="13"/>
      <c r="C26" s="10"/>
      <c r="F26" s="10"/>
    </row>
    <row r="27" spans="1:7">
      <c r="A27" s="9"/>
      <c r="F27" s="10"/>
    </row>
    <row r="28" spans="1:7">
      <c r="F28" s="10"/>
    </row>
    <row r="29" spans="1:7" ht="18">
      <c r="A29" s="128"/>
      <c r="B29" s="128"/>
      <c r="C29" s="128"/>
      <c r="D29" s="128"/>
      <c r="E29" s="128"/>
      <c r="F29" s="128"/>
      <c r="G29" s="128"/>
    </row>
    <row r="30" spans="1:7">
      <c r="A30" s="13"/>
    </row>
    <row r="31" spans="1:7">
      <c r="A31" s="13"/>
    </row>
    <row r="32" spans="1:7">
      <c r="A32" s="13"/>
    </row>
    <row r="33" spans="1:1">
      <c r="A33" s="13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J30"/>
  <sheetViews>
    <sheetView tabSelected="1" zoomScaleNormal="100" workbookViewId="0">
      <selection activeCell="E32" sqref="E32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110" bestFit="1" customWidth="1"/>
    <col min="10" max="10" width="11.7109375" bestFit="1" customWidth="1"/>
  </cols>
  <sheetData>
    <row r="3" spans="1:10">
      <c r="A3" s="130" t="s">
        <v>54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>
      <c r="A4" s="55"/>
      <c r="B4" s="55"/>
      <c r="C4" s="55"/>
      <c r="D4" s="55"/>
      <c r="E4" s="55"/>
      <c r="F4" s="55"/>
      <c r="G4" s="55"/>
      <c r="H4" s="55"/>
      <c r="I4" s="87"/>
    </row>
    <row r="5" spans="1:10">
      <c r="A5" s="38"/>
      <c r="B5" s="35"/>
      <c r="C5" s="38"/>
      <c r="D5" s="38"/>
      <c r="E5" s="38"/>
      <c r="F5" s="38"/>
      <c r="G5" s="38"/>
      <c r="H5" s="56"/>
      <c r="I5" s="88"/>
      <c r="J5" s="117">
        <v>7000000</v>
      </c>
    </row>
    <row r="6" spans="1:10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88" t="s">
        <v>18</v>
      </c>
      <c r="J6" s="113" t="s">
        <v>59</v>
      </c>
    </row>
    <row r="7" spans="1:10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103" t="s">
        <v>46</v>
      </c>
      <c r="J7" s="114" t="s">
        <v>60</v>
      </c>
    </row>
    <row r="8" spans="1:10">
      <c r="A8" s="38" t="s">
        <v>27</v>
      </c>
      <c r="B8" s="26">
        <v>2642000</v>
      </c>
      <c r="C8" s="28">
        <f t="shared" ref="C8:C13" si="0">B8+B8*0.05</f>
        <v>2774100</v>
      </c>
      <c r="D8" s="28">
        <f t="shared" ref="D8:D13" si="1">+B8-(B8*5%)</f>
        <v>2509900</v>
      </c>
      <c r="E8" s="81">
        <v>2774000</v>
      </c>
      <c r="F8" s="97">
        <f t="shared" ref="F8:F13" si="2">+E8-B8</f>
        <v>132000</v>
      </c>
      <c r="G8" s="98">
        <f t="shared" ref="G8:G14" si="3">F8*100/B8</f>
        <v>4.996214988644966</v>
      </c>
      <c r="H8" s="81">
        <v>2774000</v>
      </c>
      <c r="I8" s="104">
        <f t="shared" ref="I8:I13" si="4">H8/$H$14</f>
        <v>0.36393214646497773</v>
      </c>
      <c r="J8" s="115">
        <f>J5*I8</f>
        <v>2547525.0252548442</v>
      </c>
    </row>
    <row r="9" spans="1:10">
      <c r="A9" s="38" t="s">
        <v>3</v>
      </c>
      <c r="B9" s="35">
        <v>1175000</v>
      </c>
      <c r="C9" s="28">
        <f t="shared" si="0"/>
        <v>1233750</v>
      </c>
      <c r="D9" s="28">
        <f t="shared" si="1"/>
        <v>1116250</v>
      </c>
      <c r="E9" s="81">
        <v>1467000</v>
      </c>
      <c r="F9" s="97">
        <f t="shared" si="2"/>
        <v>292000</v>
      </c>
      <c r="G9" s="98">
        <f t="shared" si="3"/>
        <v>24.851063829787233</v>
      </c>
      <c r="H9" s="81">
        <v>1233750</v>
      </c>
      <c r="I9" s="104">
        <f t="shared" si="4"/>
        <v>0.16186059325925245</v>
      </c>
      <c r="J9" s="115">
        <f>J5*I9</f>
        <v>1133024.1528147671</v>
      </c>
    </row>
    <row r="10" spans="1:10">
      <c r="A10" s="38" t="s">
        <v>45</v>
      </c>
      <c r="B10" s="26">
        <v>936000</v>
      </c>
      <c r="C10" s="28">
        <f t="shared" si="0"/>
        <v>982800</v>
      </c>
      <c r="D10" s="28">
        <f t="shared" si="1"/>
        <v>889200</v>
      </c>
      <c r="E10" s="81">
        <v>1030282</v>
      </c>
      <c r="F10" s="97">
        <f t="shared" si="2"/>
        <v>94282</v>
      </c>
      <c r="G10" s="98">
        <f t="shared" si="3"/>
        <v>10.072863247863248</v>
      </c>
      <c r="H10" s="81">
        <v>982800</v>
      </c>
      <c r="I10" s="104">
        <f t="shared" si="4"/>
        <v>0.12893745982183855</v>
      </c>
      <c r="J10" s="115">
        <f>J5*I10</f>
        <v>902562.21875286987</v>
      </c>
    </row>
    <row r="11" spans="1:10">
      <c r="A11" s="38" t="s">
        <v>2</v>
      </c>
      <c r="B11" s="26">
        <v>1055000</v>
      </c>
      <c r="C11" s="28">
        <f t="shared" si="0"/>
        <v>1107750</v>
      </c>
      <c r="D11" s="28">
        <f t="shared" si="1"/>
        <v>1002250</v>
      </c>
      <c r="E11" s="81">
        <v>1108232</v>
      </c>
      <c r="F11" s="97">
        <f t="shared" si="2"/>
        <v>53232</v>
      </c>
      <c r="G11" s="98">
        <f t="shared" si="3"/>
        <v>5.0456872037914691</v>
      </c>
      <c r="H11" s="81">
        <v>1107750</v>
      </c>
      <c r="I11" s="104">
        <f t="shared" si="4"/>
        <v>0.14533014969235009</v>
      </c>
      <c r="J11" s="115">
        <f>J5*I11</f>
        <v>1017311.0478464506</v>
      </c>
    </row>
    <row r="12" spans="1:10">
      <c r="A12" s="38" t="s">
        <v>28</v>
      </c>
      <c r="B12" s="26">
        <v>1053000</v>
      </c>
      <c r="C12" s="28">
        <f t="shared" si="0"/>
        <v>1105650</v>
      </c>
      <c r="D12" s="28">
        <f t="shared" si="1"/>
        <v>1000350</v>
      </c>
      <c r="E12" s="99">
        <v>1074000</v>
      </c>
      <c r="F12" s="97">
        <f t="shared" si="2"/>
        <v>21000</v>
      </c>
      <c r="G12" s="98">
        <f t="shared" si="3"/>
        <v>1.9943019943019944</v>
      </c>
      <c r="H12" s="99">
        <v>1074000</v>
      </c>
      <c r="I12" s="104">
        <f t="shared" si="4"/>
        <v>0.14090235230835838</v>
      </c>
      <c r="J12" s="115">
        <f>J5*I12</f>
        <v>986316.46615850867</v>
      </c>
    </row>
    <row r="13" spans="1:10">
      <c r="A13" s="38" t="s">
        <v>50</v>
      </c>
      <c r="B13" s="84">
        <v>450000</v>
      </c>
      <c r="C13" s="85">
        <f t="shared" si="0"/>
        <v>472500</v>
      </c>
      <c r="D13" s="85">
        <f t="shared" si="1"/>
        <v>427500</v>
      </c>
      <c r="E13" s="100">
        <v>450000</v>
      </c>
      <c r="F13" s="101">
        <f t="shared" si="2"/>
        <v>0</v>
      </c>
      <c r="G13" s="102">
        <f t="shared" si="3"/>
        <v>0</v>
      </c>
      <c r="H13" s="100">
        <v>450000</v>
      </c>
      <c r="I13" s="105">
        <f t="shared" si="4"/>
        <v>5.9037298453222781E-2</v>
      </c>
      <c r="J13" s="116">
        <f>J5*I13</f>
        <v>413261.08917255944</v>
      </c>
    </row>
    <row r="14" spans="1:10">
      <c r="A14" s="61" t="s">
        <v>16</v>
      </c>
      <c r="B14" s="82">
        <f>SUM(B8:B13)</f>
        <v>7311000</v>
      </c>
      <c r="C14" s="82">
        <f>SUM(C8:C13)</f>
        <v>7676550</v>
      </c>
      <c r="D14" s="82">
        <f>SUM(D8:D13)</f>
        <v>6945450</v>
      </c>
      <c r="E14" s="82">
        <f>SUM(E8:E13)</f>
        <v>7903514</v>
      </c>
      <c r="F14" s="82">
        <f>E14-B14</f>
        <v>592514</v>
      </c>
      <c r="G14" s="62">
        <f t="shared" si="3"/>
        <v>8.1044180002735597</v>
      </c>
      <c r="H14" s="82">
        <f>SUM(H8:H13)</f>
        <v>7622300</v>
      </c>
      <c r="I14" s="106">
        <f>SUM(I8:I13)</f>
        <v>1</v>
      </c>
      <c r="J14" s="23">
        <f>SUM(J8:J13)</f>
        <v>6999999.9999999991</v>
      </c>
    </row>
    <row r="15" spans="1:10">
      <c r="A15" s="11"/>
      <c r="B15" s="23"/>
      <c r="C15" s="23"/>
      <c r="D15" s="23"/>
      <c r="E15" s="23"/>
      <c r="F15" s="23"/>
      <c r="G15" s="12"/>
      <c r="H15" s="23"/>
      <c r="I15" s="107"/>
    </row>
    <row r="16" spans="1:10">
      <c r="A16" s="38"/>
      <c r="B16" s="21"/>
      <c r="C16" s="89"/>
      <c r="D16" s="96"/>
      <c r="I16" s="108"/>
      <c r="J16" s="112"/>
    </row>
    <row r="17" spans="1:10" hidden="1">
      <c r="A17" s="38"/>
      <c r="D17" s="10"/>
      <c r="F17" s="10"/>
      <c r="H17" s="28"/>
      <c r="I17" s="26"/>
      <c r="J17" s="112"/>
    </row>
    <row r="18" spans="1:10" hidden="1">
      <c r="A18" s="38"/>
      <c r="D18" s="10"/>
      <c r="F18" s="10"/>
      <c r="H18" s="28"/>
      <c r="I18" s="26"/>
      <c r="J18" s="112"/>
    </row>
    <row r="19" spans="1:10" hidden="1">
      <c r="D19" s="10"/>
      <c r="F19" s="10"/>
      <c r="H19" s="28"/>
      <c r="I19" s="26"/>
      <c r="J19" s="112"/>
    </row>
    <row r="20" spans="1:10" hidden="1">
      <c r="D20" s="10"/>
      <c r="F20" s="10"/>
      <c r="H20" s="28"/>
      <c r="I20" s="26"/>
      <c r="J20" s="112"/>
    </row>
    <row r="21" spans="1:10" hidden="1">
      <c r="D21" s="10"/>
      <c r="F21" s="10"/>
      <c r="H21" s="28"/>
      <c r="I21" s="26"/>
      <c r="J21" s="112"/>
    </row>
    <row r="22" spans="1:10" hidden="1">
      <c r="D22" s="10"/>
      <c r="F22" s="10"/>
      <c r="H22" s="28"/>
      <c r="I22" s="109"/>
      <c r="J22" s="112"/>
    </row>
    <row r="23" spans="1:10">
      <c r="J23" s="118">
        <f t="shared" ref="J23:J29" si="5">J8/H8</f>
        <v>0.91835797593902102</v>
      </c>
    </row>
    <row r="24" spans="1:10">
      <c r="J24" s="118">
        <f t="shared" si="5"/>
        <v>0.91835797593902091</v>
      </c>
    </row>
    <row r="25" spans="1:10">
      <c r="J25" s="118">
        <f t="shared" si="5"/>
        <v>0.91835797593902102</v>
      </c>
    </row>
    <row r="26" spans="1:10">
      <c r="J26" s="118">
        <f t="shared" si="5"/>
        <v>0.91835797593902102</v>
      </c>
    </row>
    <row r="27" spans="1:10">
      <c r="J27" s="118">
        <f t="shared" si="5"/>
        <v>0.91835797593902113</v>
      </c>
    </row>
    <row r="28" spans="1:10">
      <c r="J28" s="118">
        <f t="shared" si="5"/>
        <v>0.91835797593902102</v>
      </c>
    </row>
    <row r="29" spans="1:10">
      <c r="J29" s="118">
        <f t="shared" si="5"/>
        <v>0.91835797593902091</v>
      </c>
    </row>
    <row r="30" spans="1:10">
      <c r="J30" s="112"/>
    </row>
  </sheetData>
  <mergeCells count="1">
    <mergeCell ref="A3:J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s.50</vt:lpstr>
      <vt:lpstr>s.51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2016-12-09T09:44:28Z</cp:lastPrinted>
  <dcterms:created xsi:type="dcterms:W3CDTF">2003-01-03T12:42:11Z</dcterms:created>
  <dcterms:modified xsi:type="dcterms:W3CDTF">2016-12-16T13:30:04Z</dcterms:modified>
</cp:coreProperties>
</file>