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 activeTab="4"/>
  </bookViews>
  <sheets>
    <sheet name="Pág 1" sheetId="64" r:id="rId1"/>
    <sheet name="Pág 2" sheetId="65" r:id="rId2"/>
    <sheet name="Pág 3" sheetId="66" r:id="rId3"/>
    <sheet name="s.47" sheetId="63" r:id="rId4"/>
    <sheet name="s.48" sheetId="62" r:id="rId5"/>
  </sheets>
  <calcPr calcId="114210"/>
</workbook>
</file>

<file path=xl/calcChain.xml><?xml version="1.0" encoding="utf-8"?>
<calcChain xmlns="http://schemas.openxmlformats.org/spreadsheetml/2006/main">
  <c r="J8" i="62"/>
  <c r="J9"/>
  <c r="J10"/>
  <c r="J11"/>
  <c r="J12"/>
  <c r="J13"/>
  <c r="J14"/>
  <c r="G28" i="65"/>
  <c r="G25"/>
  <c r="H14" i="62"/>
  <c r="I13"/>
  <c r="B14"/>
  <c r="G29" i="65"/>
  <c r="I8" i="62"/>
  <c r="I12"/>
  <c r="I10"/>
  <c r="I9"/>
  <c r="I11"/>
  <c r="I14"/>
  <c r="F7" i="63"/>
  <c r="F8"/>
  <c r="F9"/>
  <c r="F10"/>
  <c r="F11"/>
  <c r="C7"/>
  <c r="C8"/>
  <c r="C9"/>
  <c r="C10"/>
  <c r="C11"/>
  <c r="C6"/>
  <c r="C12"/>
  <c r="F13" i="62"/>
  <c r="G13"/>
  <c r="F9"/>
  <c r="G9"/>
  <c r="F10"/>
  <c r="G10"/>
  <c r="F11"/>
  <c r="G11"/>
  <c r="F12"/>
  <c r="G12"/>
  <c r="E14"/>
  <c r="C9"/>
  <c r="D9"/>
  <c r="C10"/>
  <c r="D10"/>
  <c r="C11"/>
  <c r="D11"/>
  <c r="C12"/>
  <c r="D12"/>
  <c r="C13"/>
  <c r="D13"/>
  <c r="D7" i="63"/>
  <c r="D8"/>
  <c r="D9"/>
  <c r="D10"/>
  <c r="D11"/>
  <c r="D6"/>
  <c r="D12"/>
  <c r="F6"/>
  <c r="G6"/>
  <c r="G7"/>
  <c r="F11" i="64"/>
  <c r="F14" i="66"/>
  <c r="F25" i="65"/>
  <c r="H16" i="64"/>
  <c r="H12"/>
  <c r="H14"/>
  <c r="C8" i="62"/>
  <c r="C14"/>
  <c r="D8"/>
  <c r="D14"/>
  <c r="F8"/>
  <c r="G8"/>
  <c r="E10" i="65"/>
  <c r="E14"/>
  <c r="E11" i="64"/>
  <c r="E14" i="66"/>
  <c r="E18"/>
  <c r="G11" i="64"/>
  <c r="H8"/>
  <c r="J8"/>
  <c r="H9"/>
  <c r="J9"/>
  <c r="H10"/>
  <c r="J10"/>
  <c r="H7"/>
  <c r="J7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10"/>
  <c r="G13"/>
  <c r="B11" i="64"/>
  <c r="D14" i="66"/>
  <c r="C14"/>
  <c r="F14" i="64"/>
  <c r="F15"/>
  <c r="E14"/>
  <c r="D14"/>
  <c r="C14"/>
  <c r="D11"/>
  <c r="C11"/>
  <c r="D24" i="63"/>
  <c r="B24"/>
  <c r="C28" i="65"/>
  <c r="C25"/>
  <c r="C13"/>
  <c r="C10"/>
  <c r="H30"/>
  <c r="E25"/>
  <c r="E29"/>
  <c r="F13"/>
  <c r="E13"/>
  <c r="D13"/>
  <c r="B13"/>
  <c r="F10"/>
  <c r="D10"/>
  <c r="B10"/>
  <c r="B14"/>
  <c r="F28"/>
  <c r="D25"/>
  <c r="B14" i="64"/>
  <c r="D28" i="65"/>
  <c r="B17" i="66"/>
  <c r="E28" i="65"/>
  <c r="B28"/>
  <c r="B25"/>
  <c r="B29"/>
  <c r="J13" i="64"/>
  <c r="G9" i="63"/>
  <c r="G10"/>
  <c r="G8"/>
  <c r="G11"/>
  <c r="G15" i="64"/>
  <c r="C15"/>
  <c r="C17"/>
  <c r="D15"/>
  <c r="D17"/>
  <c r="E15"/>
  <c r="E17"/>
  <c r="B15"/>
  <c r="B17"/>
  <c r="D29" i="65"/>
  <c r="F17" i="64"/>
  <c r="F14" i="62"/>
  <c r="G14"/>
  <c r="G14" i="65"/>
  <c r="F18" i="66"/>
  <c r="D18"/>
  <c r="D14" i="65"/>
  <c r="C18" i="66"/>
  <c r="H13" i="65"/>
  <c r="C14"/>
  <c r="H14" i="66"/>
  <c r="H18"/>
  <c r="H25" i="65"/>
  <c r="H29"/>
  <c r="F29"/>
  <c r="C29"/>
  <c r="F14"/>
  <c r="H10"/>
  <c r="J12" i="64"/>
  <c r="J14"/>
  <c r="H11"/>
  <c r="H15"/>
  <c r="I15"/>
  <c r="F12" i="63"/>
  <c r="G12"/>
  <c r="H14" i="65"/>
  <c r="J11" i="64"/>
  <c r="J15"/>
</calcChain>
</file>

<file path=xl/sharedStrings.xml><?xml version="1.0" encoding="utf-8"?>
<sst xmlns="http://schemas.openxmlformats.org/spreadsheetml/2006/main" count="138" uniqueCount="62">
  <si>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</si>
  <si>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</si>
  <si>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</si>
  <si>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</si>
  <si>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</si>
  <si>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</si>
  <si>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</si>
  <si>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</si>
  <si>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</si>
  <si>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</si>
  <si>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</si>
  <si>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</si>
  <si>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</si>
  <si>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</si>
  <si>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</si>
  <si>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</si>
  <si>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</si>
  <si>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</si>
  <si>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</si>
  <si>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</si>
  <si>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</si>
  <si>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</si>
  <si>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</si>
  <si>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</si>
  <si>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</si>
  <si>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</si>
  <si>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</si>
  <si>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</si>
  <si>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</si>
  <si>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</si>
  <si>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</si>
  <si>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</si>
  <si>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</si>
  <si>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</si>
  <si>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</si>
  <si>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</si>
  <si>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</si>
  <si>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</si>
  <si>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</si>
  <si>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</si>
  <si>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</si>
  <si>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</si>
  <si>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</si>
  <si>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</si>
  <si>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</si>
  <si>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</si>
  <si>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</si>
  <si>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</si>
  <si>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</si>
  <si>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</si>
  <si>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</si>
  <si>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</si>
  <si>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47</t>
  </si>
  <si>
    <t>PREVISION DE MARCAS SEMANA 49/2016</t>
  </si>
  <si>
    <t>SEMANA NUMERO 47/16</t>
  </si>
  <si>
    <t>COMPARACION MARCAS SEMANA NUMERO 48/2016</t>
  </si>
  <si>
    <t>DECLARACION DE MARCAS SEMANA 48/2016</t>
  </si>
  <si>
    <t>SNA. 48</t>
  </si>
  <si>
    <t>PREVISION DE MARCAS SEMANA 50/2016</t>
  </si>
  <si>
    <t>MARCA MERCADO LOCAL SEMANA 48/2016</t>
  </si>
  <si>
    <t>Cupo</t>
  </si>
  <si>
    <t>embarque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</si>
</sst>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3" fontId="13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4" fontId="1" fillId="0" borderId="0" xfId="0" applyNumberFormat="1" applyFont="1" applyBorder="1"/>
    <xf numFmtId="3" fontId="7" fillId="0" borderId="0" xfId="1" applyFont="1" applyBorder="1"/>
    <xf numFmtId="3" fontId="8" fillId="0" borderId="0" xfId="0" applyNumberFormat="1" applyFo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166" fontId="1" fillId="0" borderId="5" xfId="5" applyNumberFormat="1" applyFont="1" applyBorder="1" applyAlignment="1">
      <alignment horizontal="center"/>
    </xf>
    <xf numFmtId="10" fontId="1" fillId="0" borderId="0" xfId="5" applyNumberFormat="1" applyFont="1" applyFill="1"/>
    <xf numFmtId="10" fontId="1" fillId="0" borderId="5" xfId="5" applyNumberFormat="1" applyFont="1" applyFill="1" applyBorder="1"/>
    <xf numFmtId="10" fontId="5" fillId="0" borderId="0" xfId="5" applyNumberFormat="1" applyFont="1"/>
    <xf numFmtId="166" fontId="5" fillId="0" borderId="0" xfId="5" applyNumberFormat="1" applyFont="1"/>
    <xf numFmtId="9" fontId="1" fillId="0" borderId="0" xfId="5" applyFont="1" applyBorder="1"/>
    <xf numFmtId="166" fontId="1" fillId="0" borderId="0" xfId="5" applyNumberFormat="1" applyFont="1" applyBorder="1"/>
    <xf numFmtId="166" fontId="1" fillId="0" borderId="0" xfId="5" applyNumberFormat="1" applyFont="1"/>
    <xf numFmtId="9" fontId="0" fillId="0" borderId="0" xfId="0" applyNumberFormat="1"/>
    <xf numFmtId="10" fontId="0" fillId="0" borderId="0" xfId="5" applyNumberFormat="1" applyFont="1"/>
    <xf numFmtId="0" fontId="14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14" fillId="0" borderId="0" xfId="1" applyFont="1"/>
    <xf numFmtId="3" fontId="14" fillId="0" borderId="5" xfId="1" applyFont="1" applyBorder="1"/>
    <xf numFmtId="10" fontId="15" fillId="0" borderId="0" xfId="5" applyNumberFormat="1" applyFont="1"/>
    <xf numFmtId="3" fontId="15" fillId="0" borderId="0" xfId="1" applyFont="1"/>
    <xf numFmtId="0" fontId="10" fillId="0" borderId="0" xfId="0" applyFont="1" applyAlignment="1">
      <alignment horizont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0</xdr:rowOff>
    </xdr:from>
    <xdr:to>
      <xdr:col>3</xdr:col>
      <xdr:colOff>312420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411480"/>
          <a:ext cx="411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2</xdr:row>
      <xdr:rowOff>0</xdr:rowOff>
    </xdr:from>
    <xdr:to>
      <xdr:col>3</xdr:col>
      <xdr:colOff>312420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411480"/>
          <a:ext cx="411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17</xdr:row>
      <xdr:rowOff>0</xdr:rowOff>
    </xdr:from>
    <xdr:to>
      <xdr:col>3</xdr:col>
      <xdr:colOff>312420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3360420"/>
          <a:ext cx="411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17</xdr:row>
      <xdr:rowOff>0</xdr:rowOff>
    </xdr:from>
    <xdr:to>
      <xdr:col>3</xdr:col>
      <xdr:colOff>312420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3360420"/>
          <a:ext cx="411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5</xdr:col>
      <xdr:colOff>312420</xdr:colOff>
      <xdr:row>0</xdr:row>
      <xdr:rowOff>0</xdr:rowOff>
    </xdr:to>
    <xdr:pic>
      <xdr:nvPicPr>
        <xdr:cNvPr id="1025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0"/>
          <a:ext cx="445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0</xdr:row>
      <xdr:rowOff>0</xdr:rowOff>
    </xdr:from>
    <xdr:to>
      <xdr:col>5</xdr:col>
      <xdr:colOff>312420</xdr:colOff>
      <xdr:row>0</xdr:row>
      <xdr:rowOff>0</xdr:rowOff>
    </xdr:to>
    <xdr:pic>
      <xdr:nvPicPr>
        <xdr:cNvPr id="1026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0"/>
          <a:ext cx="445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0</xdr:row>
      <xdr:rowOff>0</xdr:rowOff>
    </xdr:from>
    <xdr:to>
      <xdr:col>3</xdr:col>
      <xdr:colOff>312420</xdr:colOff>
      <xdr:row>0</xdr:row>
      <xdr:rowOff>0</xdr:rowOff>
    </xdr:to>
    <xdr:pic>
      <xdr:nvPicPr>
        <xdr:cNvPr id="1027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</xdr:colOff>
      <xdr:row>0</xdr:row>
      <xdr:rowOff>0</xdr:rowOff>
    </xdr:from>
    <xdr:to>
      <xdr:col>3</xdr:col>
      <xdr:colOff>312420</xdr:colOff>
      <xdr:row>0</xdr:row>
      <xdr:rowOff>0</xdr:rowOff>
    </xdr:to>
    <xdr:pic>
      <xdr:nvPicPr>
        <xdr:cNvPr id="1028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720" y="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E11" sqref="E11"/>
    </sheetView>
  </sheetViews>
  <sheetFormatPr baseColWidth="10" defaultColWidth="1.5546875" defaultRowHeight="15"/>
  <cols>
    <col min="1" max="1" width="24.109375" style="1" customWidth="1"/>
    <col min="2" max="2" width="11.6640625" style="2" customWidth="1"/>
    <col min="3" max="3" width="12.6640625" style="2" customWidth="1"/>
    <col min="4" max="4" width="15" style="2" customWidth="1"/>
    <col min="5" max="5" width="16.44140625" style="2" customWidth="1"/>
    <col min="6" max="6" width="12.6640625" style="2" customWidth="1"/>
    <col min="7" max="7" width="12.44140625" style="2" customWidth="1"/>
    <col min="8" max="8" width="13.33203125" style="2" customWidth="1"/>
    <col min="9" max="9" width="13" style="2" customWidth="1"/>
    <col min="10" max="10" width="12" style="1" customWidth="1"/>
    <col min="11" max="11" width="15.109375" style="6" customWidth="1"/>
    <col min="12" max="12" width="11.6640625" style="1" bestFit="1" customWidth="1"/>
    <col min="13" max="16384" width="1.5546875" style="1"/>
  </cols>
  <sheetData>
    <row r="2" spans="1:12" ht="17.399999999999999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5.6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2" thickBot="1">
      <c r="A5" s="24"/>
      <c r="B5" s="120" t="s">
        <v>0</v>
      </c>
      <c r="C5" s="122" t="s">
        <v>3</v>
      </c>
      <c r="D5" s="63" t="s">
        <v>9</v>
      </c>
      <c r="E5" s="124" t="s">
        <v>2</v>
      </c>
      <c r="F5" s="120" t="s">
        <v>1</v>
      </c>
      <c r="G5" s="90" t="s">
        <v>51</v>
      </c>
      <c r="H5" s="63" t="s">
        <v>8</v>
      </c>
      <c r="I5" s="63" t="s">
        <v>16</v>
      </c>
      <c r="J5" s="120" t="s">
        <v>17</v>
      </c>
    </row>
    <row r="6" spans="1:12" ht="16.2" thickTop="1">
      <c r="A6" s="24"/>
      <c r="B6" s="121"/>
      <c r="C6" s="123"/>
      <c r="D6" s="64" t="s">
        <v>12</v>
      </c>
      <c r="E6" s="125"/>
      <c r="F6" s="121"/>
      <c r="G6" s="91" t="s">
        <v>49</v>
      </c>
      <c r="H6" s="64" t="s">
        <v>57</v>
      </c>
      <c r="I6" s="64" t="s">
        <v>52</v>
      </c>
      <c r="J6" s="121"/>
    </row>
    <row r="7" spans="1:12">
      <c r="A7" s="46" t="s">
        <v>4</v>
      </c>
      <c r="B7" s="42">
        <v>2114</v>
      </c>
      <c r="C7" s="42">
        <v>1136</v>
      </c>
      <c r="D7" s="41">
        <v>23</v>
      </c>
      <c r="E7" s="41">
        <v>608</v>
      </c>
      <c r="F7" s="41">
        <v>372</v>
      </c>
      <c r="G7" s="41">
        <v>25</v>
      </c>
      <c r="H7" s="43">
        <f>SUM(B7:G7)</f>
        <v>4278</v>
      </c>
      <c r="I7" s="43">
        <v>3408</v>
      </c>
      <c r="J7" s="44">
        <f t="shared" ref="J7:J15" si="0">+H7-I7</f>
        <v>870</v>
      </c>
      <c r="L7" s="4"/>
    </row>
    <row r="8" spans="1:12">
      <c r="A8" s="46" t="s">
        <v>7</v>
      </c>
      <c r="B8" s="41">
        <v>1041</v>
      </c>
      <c r="C8" s="41">
        <v>0</v>
      </c>
      <c r="D8" s="41">
        <v>540</v>
      </c>
      <c r="E8" s="41">
        <v>582</v>
      </c>
      <c r="F8" s="41">
        <v>733</v>
      </c>
      <c r="G8" s="41">
        <v>0</v>
      </c>
      <c r="H8" s="43">
        <f>SUM(B8:G8)</f>
        <v>2896</v>
      </c>
      <c r="I8" s="43">
        <v>2841</v>
      </c>
      <c r="J8" s="44">
        <f t="shared" si="0"/>
        <v>55</v>
      </c>
      <c r="L8" s="4"/>
    </row>
    <row r="9" spans="1:12">
      <c r="A9" s="46" t="s">
        <v>5</v>
      </c>
      <c r="B9" s="41">
        <v>50</v>
      </c>
      <c r="C9" s="41">
        <v>16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66</v>
      </c>
      <c r="I9" s="43">
        <v>80</v>
      </c>
      <c r="J9" s="44">
        <f t="shared" si="0"/>
        <v>-14</v>
      </c>
      <c r="L9" s="4"/>
    </row>
    <row r="10" spans="1:12">
      <c r="A10" s="46" t="s">
        <v>6</v>
      </c>
      <c r="B10" s="41">
        <v>41</v>
      </c>
      <c r="C10" s="41">
        <v>0</v>
      </c>
      <c r="D10" s="41">
        <v>0</v>
      </c>
      <c r="E10" s="41">
        <v>42</v>
      </c>
      <c r="F10" s="41">
        <v>0</v>
      </c>
      <c r="G10" s="41">
        <v>0</v>
      </c>
      <c r="H10" s="43">
        <f>SUM(B10:G10)</f>
        <v>83</v>
      </c>
      <c r="I10" s="43">
        <v>39</v>
      </c>
      <c r="J10" s="44">
        <f t="shared" si="0"/>
        <v>44</v>
      </c>
    </row>
    <row r="11" spans="1:12" ht="15.6">
      <c r="A11" s="40" t="s">
        <v>10</v>
      </c>
      <c r="B11" s="45">
        <f>SUM(B7:B10)</f>
        <v>3246</v>
      </c>
      <c r="C11" s="45">
        <f t="shared" ref="C11:H11" si="1">SUM(C7:C10)</f>
        <v>1152</v>
      </c>
      <c r="D11" s="45">
        <f t="shared" si="1"/>
        <v>563</v>
      </c>
      <c r="E11" s="45">
        <f t="shared" si="1"/>
        <v>1232</v>
      </c>
      <c r="F11" s="45">
        <f t="shared" si="1"/>
        <v>1105</v>
      </c>
      <c r="G11" s="45">
        <f t="shared" si="1"/>
        <v>25</v>
      </c>
      <c r="H11" s="45">
        <f t="shared" si="1"/>
        <v>7323</v>
      </c>
      <c r="I11" s="52">
        <f>SUM(I7:I10)</f>
        <v>6368</v>
      </c>
      <c r="J11" s="48">
        <f t="shared" si="0"/>
        <v>955</v>
      </c>
    </row>
    <row r="12" spans="1:12">
      <c r="A12" s="46" t="s">
        <v>11</v>
      </c>
      <c r="B12" s="41">
        <v>0</v>
      </c>
      <c r="C12" s="41">
        <v>160</v>
      </c>
      <c r="D12" s="41">
        <v>547</v>
      </c>
      <c r="E12" s="41">
        <v>0</v>
      </c>
      <c r="F12" s="41">
        <v>60</v>
      </c>
      <c r="G12" s="41">
        <v>425</v>
      </c>
      <c r="H12" s="43">
        <f>SUM(B12:G12)</f>
        <v>1192</v>
      </c>
      <c r="I12" s="43">
        <v>1010</v>
      </c>
      <c r="J12" s="44">
        <f t="shared" si="0"/>
        <v>182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6">
      <c r="A14" s="40" t="s">
        <v>31</v>
      </c>
      <c r="B14" s="45">
        <f t="shared" ref="B14:G14" si="2">SUM(B12:B13)</f>
        <v>0</v>
      </c>
      <c r="C14" s="45">
        <f t="shared" si="2"/>
        <v>160</v>
      </c>
      <c r="D14" s="45">
        <f t="shared" si="2"/>
        <v>547</v>
      </c>
      <c r="E14" s="45">
        <f t="shared" si="2"/>
        <v>0</v>
      </c>
      <c r="F14" s="45">
        <f t="shared" si="2"/>
        <v>60</v>
      </c>
      <c r="G14" s="45">
        <f t="shared" si="2"/>
        <v>425</v>
      </c>
      <c r="H14" s="52">
        <f>SUM(H12:H13)</f>
        <v>1192</v>
      </c>
      <c r="I14" s="52">
        <f>SUM(I12:I13)</f>
        <v>1010</v>
      </c>
      <c r="J14" s="48">
        <f t="shared" si="0"/>
        <v>182</v>
      </c>
    </row>
    <row r="15" spans="1:12">
      <c r="A15" s="49" t="s">
        <v>13</v>
      </c>
      <c r="B15" s="50">
        <f t="shared" ref="B15:I15" si="3">B11+B14</f>
        <v>3246</v>
      </c>
      <c r="C15" s="50">
        <f t="shared" si="3"/>
        <v>1312</v>
      </c>
      <c r="D15" s="50">
        <f t="shared" si="3"/>
        <v>1110</v>
      </c>
      <c r="E15" s="50">
        <f t="shared" si="3"/>
        <v>1232</v>
      </c>
      <c r="F15" s="50">
        <f t="shared" si="3"/>
        <v>1165</v>
      </c>
      <c r="G15" s="50">
        <f t="shared" si="3"/>
        <v>450</v>
      </c>
      <c r="H15" s="50">
        <f t="shared" si="3"/>
        <v>8515</v>
      </c>
      <c r="I15" s="50">
        <f t="shared" si="3"/>
        <v>7378</v>
      </c>
      <c r="J15" s="51">
        <f t="shared" si="0"/>
        <v>1137</v>
      </c>
    </row>
    <row r="16" spans="1:12" ht="15.6">
      <c r="A16" s="47" t="s">
        <v>14</v>
      </c>
      <c r="B16" s="86">
        <v>2720</v>
      </c>
      <c r="C16" s="86">
        <v>1080</v>
      </c>
      <c r="D16" s="86">
        <v>852</v>
      </c>
      <c r="E16" s="86">
        <v>1032</v>
      </c>
      <c r="F16" s="86">
        <v>1244</v>
      </c>
      <c r="G16" s="86">
        <v>450</v>
      </c>
      <c r="H16" s="3">
        <f>SUM(B16:G16)</f>
        <v>7378</v>
      </c>
      <c r="I16" s="5"/>
      <c r="J16" s="4"/>
    </row>
    <row r="17" spans="1:9">
      <c r="A17" s="46" t="s">
        <v>15</v>
      </c>
      <c r="B17" s="41">
        <f>(-B15+B16)</f>
        <v>-526</v>
      </c>
      <c r="C17" s="41">
        <f>(-C15+C16)</f>
        <v>-232</v>
      </c>
      <c r="D17" s="41">
        <f>(-D15+D16)</f>
        <v>-258</v>
      </c>
      <c r="E17" s="41">
        <f>(-E15+E16)</f>
        <v>-200</v>
      </c>
      <c r="F17" s="41">
        <f>(-F15+F16)</f>
        <v>79</v>
      </c>
      <c r="G17" s="3"/>
      <c r="H17" s="3"/>
    </row>
    <row r="18" spans="1:9" ht="15.6">
      <c r="A18" s="7"/>
      <c r="B18" s="3"/>
      <c r="C18" s="3"/>
      <c r="D18" s="3"/>
      <c r="E18" s="3"/>
      <c r="F18" s="3"/>
      <c r="G18" s="3"/>
      <c r="H18" s="95"/>
      <c r="I18" s="20"/>
    </row>
    <row r="19" spans="1:9">
      <c r="H19" s="77"/>
    </row>
    <row r="20" spans="1:9">
      <c r="H20" s="79"/>
    </row>
    <row r="21" spans="1:9">
      <c r="H21" s="77"/>
    </row>
    <row r="22" spans="1:9">
      <c r="H22" s="79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10" zoomScaleNormal="81" workbookViewId="0">
      <selection activeCell="F32" sqref="F32"/>
    </sheetView>
  </sheetViews>
  <sheetFormatPr baseColWidth="10" defaultColWidth="9.109375" defaultRowHeight="15"/>
  <cols>
    <col min="1" max="1" width="25.109375" style="1" customWidth="1"/>
    <col min="2" max="2" width="14.6640625" style="2" customWidth="1"/>
    <col min="3" max="8" width="16.33203125" style="2" customWidth="1"/>
    <col min="9" max="9" width="15.109375" style="6" customWidth="1"/>
    <col min="10" max="10" width="11.6640625" style="1" bestFit="1" customWidth="1"/>
    <col min="11" max="16384" width="9.109375" style="1"/>
  </cols>
  <sheetData>
    <row r="2" spans="1:10" s="2" customFormat="1" ht="17.399999999999999">
      <c r="A2" s="119" t="s">
        <v>53</v>
      </c>
      <c r="B2" s="119"/>
      <c r="C2" s="119"/>
      <c r="D2" s="119"/>
      <c r="E2" s="119"/>
      <c r="F2" s="119"/>
      <c r="G2" s="119"/>
      <c r="H2" s="119"/>
      <c r="I2" s="6"/>
    </row>
    <row r="4" spans="1:10" ht="16.2" thickBot="1">
      <c r="A4" s="24"/>
      <c r="B4" s="120" t="s">
        <v>0</v>
      </c>
      <c r="C4" s="120" t="s">
        <v>3</v>
      </c>
      <c r="D4" s="63" t="s">
        <v>9</v>
      </c>
      <c r="E4" s="120" t="s">
        <v>2</v>
      </c>
      <c r="F4" s="120" t="s">
        <v>1</v>
      </c>
      <c r="G4" s="90" t="s">
        <v>51</v>
      </c>
      <c r="H4" s="63" t="s">
        <v>8</v>
      </c>
      <c r="I4" s="17"/>
    </row>
    <row r="5" spans="1:10" ht="16.2" thickTop="1">
      <c r="A5" s="24"/>
      <c r="B5" s="121"/>
      <c r="C5" s="121"/>
      <c r="D5" s="64" t="s">
        <v>12</v>
      </c>
      <c r="E5" s="121"/>
      <c r="F5" s="121"/>
      <c r="G5" s="91" t="s">
        <v>49</v>
      </c>
      <c r="H5" s="64" t="s">
        <v>20</v>
      </c>
      <c r="I5" s="17"/>
    </row>
    <row r="6" spans="1:10">
      <c r="A6" s="46" t="s">
        <v>4</v>
      </c>
      <c r="B6" s="41">
        <v>1609</v>
      </c>
      <c r="C6" s="41">
        <v>941</v>
      </c>
      <c r="D6" s="41">
        <v>445</v>
      </c>
      <c r="E6" s="41">
        <v>542</v>
      </c>
      <c r="F6" s="41">
        <v>336</v>
      </c>
      <c r="G6" s="41">
        <v>25</v>
      </c>
      <c r="H6" s="43">
        <f>SUM(B6:G6)</f>
        <v>3898</v>
      </c>
      <c r="I6" s="18"/>
      <c r="J6" s="16"/>
    </row>
    <row r="7" spans="1:10">
      <c r="A7" s="46" t="s">
        <v>7</v>
      </c>
      <c r="B7" s="41">
        <v>770</v>
      </c>
      <c r="C7" s="41">
        <v>0</v>
      </c>
      <c r="D7" s="41"/>
      <c r="E7" s="41">
        <v>468</v>
      </c>
      <c r="F7" s="41">
        <v>690</v>
      </c>
      <c r="G7" s="41">
        <v>0</v>
      </c>
      <c r="H7" s="43">
        <f t="shared" ref="H7:H13" si="0">SUM(B7:G7)</f>
        <v>1928</v>
      </c>
      <c r="I7" s="17"/>
      <c r="J7" s="16"/>
    </row>
    <row r="8" spans="1:10">
      <c r="A8" s="46" t="s">
        <v>5</v>
      </c>
      <c r="B8" s="41">
        <v>55</v>
      </c>
      <c r="C8" s="41">
        <v>20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75</v>
      </c>
      <c r="I8" s="17"/>
      <c r="J8" s="16"/>
    </row>
    <row r="9" spans="1:10">
      <c r="A9" s="46" t="s">
        <v>6</v>
      </c>
      <c r="B9" s="41">
        <v>21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42</v>
      </c>
      <c r="I9" s="17"/>
      <c r="J9" s="16"/>
    </row>
    <row r="10" spans="1:10" ht="15.6">
      <c r="A10" s="40" t="s">
        <v>10</v>
      </c>
      <c r="B10" s="45">
        <f t="shared" ref="B10:G10" si="1">SUM(B6:B9)</f>
        <v>2455</v>
      </c>
      <c r="C10" s="45">
        <f t="shared" si="1"/>
        <v>961</v>
      </c>
      <c r="D10" s="45">
        <f t="shared" si="1"/>
        <v>445</v>
      </c>
      <c r="E10" s="45">
        <f t="shared" si="1"/>
        <v>1031</v>
      </c>
      <c r="F10" s="45">
        <f t="shared" si="1"/>
        <v>1026</v>
      </c>
      <c r="G10" s="45">
        <f t="shared" si="1"/>
        <v>25</v>
      </c>
      <c r="H10" s="52">
        <f t="shared" si="0"/>
        <v>5943</v>
      </c>
      <c r="I10" s="17"/>
      <c r="J10" s="16"/>
    </row>
    <row r="11" spans="1:10">
      <c r="A11" s="46" t="s">
        <v>11</v>
      </c>
      <c r="B11" s="41">
        <v>0</v>
      </c>
      <c r="C11" s="41">
        <v>100</v>
      </c>
      <c r="D11" s="41">
        <v>369</v>
      </c>
      <c r="E11" s="41">
        <v>0</v>
      </c>
      <c r="F11" s="41">
        <v>60</v>
      </c>
      <c r="G11" s="41">
        <v>425</v>
      </c>
      <c r="H11" s="43">
        <f t="shared" si="0"/>
        <v>954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6">
      <c r="A13" s="40" t="s">
        <v>31</v>
      </c>
      <c r="B13" s="45">
        <f t="shared" ref="B13:G13" si="2">SUM(B11:B12)</f>
        <v>0</v>
      </c>
      <c r="C13" s="45">
        <f t="shared" si="2"/>
        <v>100</v>
      </c>
      <c r="D13" s="45">
        <f t="shared" si="2"/>
        <v>369</v>
      </c>
      <c r="E13" s="45">
        <f t="shared" si="2"/>
        <v>0</v>
      </c>
      <c r="F13" s="45">
        <f t="shared" si="2"/>
        <v>60</v>
      </c>
      <c r="G13" s="45">
        <f t="shared" si="2"/>
        <v>425</v>
      </c>
      <c r="H13" s="52">
        <f t="shared" si="0"/>
        <v>954</v>
      </c>
    </row>
    <row r="14" spans="1:10">
      <c r="A14" s="49" t="s">
        <v>19</v>
      </c>
      <c r="B14" s="50">
        <f>B10:C10+B13</f>
        <v>2455</v>
      </c>
      <c r="C14" s="50">
        <f>C10:D10+C13</f>
        <v>1061</v>
      </c>
      <c r="D14" s="50">
        <f>D10:E10+D13</f>
        <v>814</v>
      </c>
      <c r="E14" s="50">
        <f>E10:F10+E13</f>
        <v>1031</v>
      </c>
      <c r="F14" s="50">
        <f>F10:H10+F13</f>
        <v>1086</v>
      </c>
      <c r="G14" s="50">
        <f>G10:I10+G13</f>
        <v>450</v>
      </c>
      <c r="H14" s="50">
        <f>H10+H13</f>
        <v>6897</v>
      </c>
      <c r="I14" s="77"/>
    </row>
    <row r="15" spans="1:10" ht="15.6">
      <c r="A15" s="7"/>
      <c r="B15" s="5"/>
      <c r="C15" s="5"/>
      <c r="D15" s="5"/>
      <c r="E15" s="5"/>
      <c r="F15" s="5"/>
      <c r="G15" s="5"/>
      <c r="H15" s="8"/>
      <c r="I15" s="34"/>
    </row>
    <row r="16" spans="1:10" ht="15.6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7.399999999999999">
      <c r="A17" s="119" t="s">
        <v>58</v>
      </c>
      <c r="B17" s="119"/>
      <c r="C17" s="119"/>
      <c r="D17" s="119"/>
      <c r="E17" s="119"/>
      <c r="F17" s="119"/>
      <c r="G17" s="119"/>
      <c r="H17" s="119"/>
      <c r="I17" s="34"/>
    </row>
    <row r="18" spans="1:9">
      <c r="I18" s="34"/>
    </row>
    <row r="19" spans="1:9" ht="16.2" thickBot="1">
      <c r="A19" s="24"/>
      <c r="B19" s="120" t="s">
        <v>0</v>
      </c>
      <c r="C19" s="120" t="s">
        <v>3</v>
      </c>
      <c r="D19" s="63" t="s">
        <v>9</v>
      </c>
      <c r="E19" s="120" t="s">
        <v>2</v>
      </c>
      <c r="F19" s="120" t="s">
        <v>1</v>
      </c>
      <c r="G19" s="90" t="s">
        <v>51</v>
      </c>
      <c r="H19" s="63" t="s">
        <v>8</v>
      </c>
      <c r="I19" s="34"/>
    </row>
    <row r="20" spans="1:9" ht="16.2" thickTop="1">
      <c r="A20" s="24"/>
      <c r="B20" s="121"/>
      <c r="C20" s="121"/>
      <c r="D20" s="64" t="s">
        <v>12</v>
      </c>
      <c r="E20" s="121"/>
      <c r="F20" s="121"/>
      <c r="G20" s="91" t="s">
        <v>49</v>
      </c>
      <c r="H20" s="64" t="s">
        <v>20</v>
      </c>
      <c r="I20" s="34"/>
    </row>
    <row r="21" spans="1:9">
      <c r="A21" s="46" t="s">
        <v>4</v>
      </c>
      <c r="B21" s="41">
        <v>1911</v>
      </c>
      <c r="C21" s="41">
        <v>1000</v>
      </c>
      <c r="D21" s="41">
        <v>19</v>
      </c>
      <c r="E21" s="41">
        <v>609</v>
      </c>
      <c r="F21" s="41">
        <v>377</v>
      </c>
      <c r="G21" s="41">
        <v>25</v>
      </c>
      <c r="H21" s="43">
        <f t="shared" ref="H21:H27" si="3">SUM(B21:G21)</f>
        <v>3941</v>
      </c>
      <c r="I21" s="33"/>
    </row>
    <row r="22" spans="1:9">
      <c r="A22" s="46" t="s">
        <v>7</v>
      </c>
      <c r="B22" s="41">
        <v>847</v>
      </c>
      <c r="C22" s="41">
        <v>0</v>
      </c>
      <c r="D22" s="41">
        <v>465</v>
      </c>
      <c r="E22" s="41">
        <v>556</v>
      </c>
      <c r="F22" s="41">
        <v>713</v>
      </c>
      <c r="G22" s="41">
        <v>0</v>
      </c>
      <c r="H22" s="43">
        <f t="shared" si="3"/>
        <v>2581</v>
      </c>
      <c r="I22" s="34"/>
    </row>
    <row r="23" spans="1:9">
      <c r="A23" s="46" t="s">
        <v>5</v>
      </c>
      <c r="B23" s="41">
        <v>50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70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6">
      <c r="A25" s="40" t="s">
        <v>10</v>
      </c>
      <c r="B25" s="45">
        <f t="shared" ref="B25:G25" si="4">SUM(B21:B24)</f>
        <v>2849</v>
      </c>
      <c r="C25" s="45">
        <f t="shared" si="4"/>
        <v>1020</v>
      </c>
      <c r="D25" s="45">
        <f t="shared" si="4"/>
        <v>484</v>
      </c>
      <c r="E25" s="45">
        <f t="shared" si="4"/>
        <v>1186</v>
      </c>
      <c r="F25" s="45">
        <f t="shared" si="4"/>
        <v>1090</v>
      </c>
      <c r="G25" s="45">
        <f t="shared" si="4"/>
        <v>25</v>
      </c>
      <c r="H25" s="45">
        <f t="shared" si="3"/>
        <v>6654</v>
      </c>
      <c r="I25" s="34"/>
    </row>
    <row r="26" spans="1:9">
      <c r="A26" s="46" t="s">
        <v>11</v>
      </c>
      <c r="B26" s="41">
        <v>0</v>
      </c>
      <c r="C26" s="41">
        <v>200</v>
      </c>
      <c r="D26" s="41">
        <v>525</v>
      </c>
      <c r="E26" s="41">
        <v>0</v>
      </c>
      <c r="F26" s="41">
        <v>60</v>
      </c>
      <c r="G26" s="41">
        <v>425</v>
      </c>
      <c r="H26" s="43">
        <f t="shared" si="3"/>
        <v>1210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6">
      <c r="A28" s="40" t="s">
        <v>31</v>
      </c>
      <c r="B28" s="45">
        <f t="shared" ref="B28:H28" si="5">SUM(B26:B27)</f>
        <v>0</v>
      </c>
      <c r="C28" s="45">
        <f t="shared" si="5"/>
        <v>200</v>
      </c>
      <c r="D28" s="45">
        <f t="shared" si="5"/>
        <v>525</v>
      </c>
      <c r="E28" s="45">
        <f t="shared" si="5"/>
        <v>0</v>
      </c>
      <c r="F28" s="45">
        <f t="shared" si="5"/>
        <v>60</v>
      </c>
      <c r="G28" s="45">
        <f t="shared" si="5"/>
        <v>425</v>
      </c>
      <c r="H28" s="45">
        <f t="shared" si="5"/>
        <v>1210</v>
      </c>
      <c r="I28" s="34"/>
    </row>
    <row r="29" spans="1:9">
      <c r="A29" s="49" t="s">
        <v>19</v>
      </c>
      <c r="B29" s="50">
        <f>+B25+B28</f>
        <v>2849</v>
      </c>
      <c r="C29" s="50">
        <f>+C25+C28</f>
        <v>1220</v>
      </c>
      <c r="D29" s="50">
        <f>+D25+D28</f>
        <v>1009</v>
      </c>
      <c r="E29" s="50">
        <f>+E25+E28</f>
        <v>1186</v>
      </c>
      <c r="F29" s="50">
        <f>+F25+F28</f>
        <v>1150</v>
      </c>
      <c r="G29" s="50">
        <f>G25:I25+G28</f>
        <v>450</v>
      </c>
      <c r="H29" s="50">
        <f>H25+H28</f>
        <v>7864</v>
      </c>
      <c r="I29" s="77"/>
    </row>
    <row r="30" spans="1:9" ht="15.6">
      <c r="A30" s="24"/>
      <c r="B30" s="65"/>
      <c r="C30" s="65"/>
      <c r="D30" s="66"/>
      <c r="E30" s="65"/>
      <c r="F30" s="65"/>
      <c r="G30" s="65"/>
      <c r="H30" s="80">
        <f>2112+700+1247+1306+1219</f>
        <v>6584</v>
      </c>
      <c r="I30" s="34"/>
    </row>
  </sheetData>
  <mergeCells count="10">
    <mergeCell ref="A17:H17"/>
    <mergeCell ref="B19:B20"/>
    <mergeCell ref="C19:C20"/>
    <mergeCell ref="E19:E20"/>
    <mergeCell ref="F19:F20"/>
    <mergeCell ref="A2:H2"/>
    <mergeCell ref="B4:B5"/>
    <mergeCell ref="C4:C5"/>
    <mergeCell ref="E4:E5"/>
    <mergeCell ref="F4:F5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4" zoomScaleNormal="81" workbookViewId="0">
      <selection activeCell="F13" sqref="F13"/>
    </sheetView>
  </sheetViews>
  <sheetFormatPr baseColWidth="10" defaultColWidth="11.33203125" defaultRowHeight="15"/>
  <cols>
    <col min="1" max="1" width="24.109375" style="1" customWidth="1"/>
    <col min="2" max="3" width="15.33203125" style="2" customWidth="1"/>
    <col min="4" max="4" width="17.44140625" style="2" customWidth="1"/>
    <col min="5" max="5" width="19.5546875" style="2" customWidth="1"/>
    <col min="6" max="6" width="15.33203125" style="2" customWidth="1"/>
    <col min="7" max="7" width="17.88671875" style="2" customWidth="1"/>
    <col min="8" max="8" width="15.33203125" style="2" customWidth="1"/>
    <col min="9" max="9" width="15.109375" style="6" customWidth="1"/>
    <col min="10" max="10" width="11.6640625" style="1" bestFit="1" customWidth="1"/>
    <col min="11" max="16384" width="11.33203125" style="1"/>
  </cols>
  <sheetData>
    <row r="5" spans="1:8" ht="17.399999999999999">
      <c r="A5" s="119" t="s">
        <v>59</v>
      </c>
      <c r="B5" s="119"/>
      <c r="C5" s="119"/>
      <c r="D5" s="119"/>
      <c r="E5" s="119"/>
      <c r="F5" s="119"/>
      <c r="G5" s="119"/>
      <c r="H5" s="119"/>
    </row>
    <row r="6" spans="1:8" ht="15.6">
      <c r="A6" s="67"/>
      <c r="B6" s="67"/>
      <c r="C6" s="67"/>
      <c r="D6" s="67"/>
      <c r="E6" s="67"/>
      <c r="F6" s="67"/>
      <c r="G6" s="67"/>
      <c r="H6" s="67"/>
    </row>
    <row r="8" spans="1:8" ht="16.2" thickBot="1">
      <c r="A8" s="24"/>
      <c r="B8" s="126" t="s">
        <v>0</v>
      </c>
      <c r="C8" s="126" t="s">
        <v>3</v>
      </c>
      <c r="D8" s="53" t="s">
        <v>9</v>
      </c>
      <c r="E8" s="126" t="s">
        <v>2</v>
      </c>
      <c r="F8" s="126" t="s">
        <v>1</v>
      </c>
      <c r="G8" s="92" t="s">
        <v>51</v>
      </c>
      <c r="H8" s="53" t="s">
        <v>8</v>
      </c>
    </row>
    <row r="9" spans="1:8" ht="16.2" thickTop="1">
      <c r="A9" s="24"/>
      <c r="B9" s="127"/>
      <c r="C9" s="127"/>
      <c r="D9" s="54" t="s">
        <v>12</v>
      </c>
      <c r="E9" s="127"/>
      <c r="F9" s="127"/>
      <c r="G9" s="93" t="s">
        <v>49</v>
      </c>
      <c r="H9" s="54" t="s">
        <v>20</v>
      </c>
    </row>
    <row r="10" spans="1:8">
      <c r="A10" s="46" t="s">
        <v>4</v>
      </c>
      <c r="B10" s="41">
        <v>140000</v>
      </c>
      <c r="C10" s="41">
        <v>70000</v>
      </c>
      <c r="D10" s="41">
        <v>3000</v>
      </c>
      <c r="E10" s="41">
        <v>27500</v>
      </c>
      <c r="F10" s="41">
        <v>126000</v>
      </c>
      <c r="G10" s="41">
        <v>0</v>
      </c>
      <c r="H10" s="43">
        <f>SUM(B10:G10)</f>
        <v>366500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5090</v>
      </c>
      <c r="F11" s="41">
        <v>9500</v>
      </c>
      <c r="G11" s="41">
        <v>0</v>
      </c>
      <c r="H11" s="43">
        <f t="shared" ref="H11:H16" si="0">SUM(B11:G11)</f>
        <v>20590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2090</v>
      </c>
      <c r="F13" s="41">
        <v>0</v>
      </c>
      <c r="G13" s="41">
        <v>0</v>
      </c>
      <c r="H13" s="43">
        <f t="shared" si="0"/>
        <v>3090</v>
      </c>
    </row>
    <row r="14" spans="1:8" ht="15.6">
      <c r="A14" s="40" t="s">
        <v>10</v>
      </c>
      <c r="B14" s="45">
        <f>SUM(B10:B13)</f>
        <v>149000</v>
      </c>
      <c r="C14" s="45">
        <f>SUM(C10:C13)</f>
        <v>70000</v>
      </c>
      <c r="D14" s="45">
        <f>SUM(D10:D13)</f>
        <v>3000</v>
      </c>
      <c r="E14" s="45">
        <f>SUM(E10:E13)</f>
        <v>34680</v>
      </c>
      <c r="F14" s="45">
        <f>SUM(F10:F13)</f>
        <v>135500</v>
      </c>
      <c r="G14" s="41">
        <v>0</v>
      </c>
      <c r="H14" s="43">
        <f t="shared" si="0"/>
        <v>392180</v>
      </c>
    </row>
    <row r="15" spans="1:8">
      <c r="A15" s="46" t="s">
        <v>11</v>
      </c>
      <c r="B15" s="41">
        <v>0</v>
      </c>
      <c r="C15" s="41">
        <v>75000</v>
      </c>
      <c r="D15" s="41">
        <v>44200</v>
      </c>
      <c r="E15" s="41">
        <v>0</v>
      </c>
      <c r="F15" s="41">
        <v>5000</v>
      </c>
      <c r="G15" s="41">
        <v>130000</v>
      </c>
      <c r="H15" s="43">
        <f t="shared" si="0"/>
        <v>254200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6">
      <c r="A17" s="40" t="s">
        <v>31</v>
      </c>
      <c r="B17" s="45">
        <f t="shared" ref="B17:G17" si="1">SUM(B15:B16)</f>
        <v>0</v>
      </c>
      <c r="C17" s="45">
        <f t="shared" si="1"/>
        <v>75000</v>
      </c>
      <c r="D17" s="45">
        <f t="shared" si="1"/>
        <v>44200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254200</v>
      </c>
    </row>
    <row r="18" spans="1:9" ht="17.399999999999999">
      <c r="A18" s="49" t="s">
        <v>19</v>
      </c>
      <c r="B18" s="50">
        <f t="shared" ref="B18:G18" si="2">+B14+B17</f>
        <v>149000</v>
      </c>
      <c r="C18" s="50">
        <f t="shared" si="2"/>
        <v>145000</v>
      </c>
      <c r="D18" s="50">
        <f t="shared" si="2"/>
        <v>47200</v>
      </c>
      <c r="E18" s="50">
        <f t="shared" si="2"/>
        <v>34680</v>
      </c>
      <c r="F18" s="50">
        <f t="shared" si="2"/>
        <v>140500</v>
      </c>
      <c r="G18" s="50">
        <f t="shared" si="2"/>
        <v>130000</v>
      </c>
      <c r="H18" s="50">
        <f>H17+H14</f>
        <v>646380</v>
      </c>
      <c r="I18" s="78"/>
    </row>
    <row r="19" spans="1:9">
      <c r="I19" s="34"/>
    </row>
    <row r="20" spans="1:9">
      <c r="H20" s="79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Layout" topLeftCell="B7" zoomScaleNormal="100" workbookViewId="0">
      <selection activeCell="F17" sqref="F17"/>
    </sheetView>
  </sheetViews>
  <sheetFormatPr baseColWidth="10" defaultRowHeight="13.2"/>
  <cols>
    <col min="1" max="1" width="27.33203125" customWidth="1"/>
    <col min="2" max="2" width="12" style="19" customWidth="1"/>
    <col min="3" max="3" width="13.33203125" customWidth="1"/>
    <col min="4" max="4" width="13.88671875" customWidth="1"/>
    <col min="5" max="5" width="12.33203125" customWidth="1"/>
    <col min="6" max="6" width="12.6640625" bestFit="1" customWidth="1"/>
    <col min="7" max="7" width="6.88671875" customWidth="1"/>
    <col min="8" max="8" width="15" bestFit="1" customWidth="1"/>
  </cols>
  <sheetData>
    <row r="1" spans="1:9">
      <c r="A1" s="129" t="s">
        <v>54</v>
      </c>
      <c r="B1" s="129"/>
      <c r="C1" s="129"/>
      <c r="D1" s="129"/>
      <c r="E1" s="129"/>
      <c r="F1" s="129"/>
      <c r="G1" s="129"/>
    </row>
    <row r="2" spans="1:9">
      <c r="A2" s="38"/>
      <c r="B2" s="68"/>
      <c r="C2" s="38"/>
      <c r="D2" s="38"/>
      <c r="E2" s="38"/>
      <c r="F2" s="38"/>
      <c r="G2" s="38"/>
    </row>
    <row r="3" spans="1:9">
      <c r="A3" s="38"/>
      <c r="B3" s="68"/>
      <c r="C3" s="38"/>
      <c r="D3" s="38"/>
      <c r="E3" s="38"/>
      <c r="F3" s="38"/>
      <c r="G3" s="38"/>
    </row>
    <row r="4" spans="1:9">
      <c r="A4" s="38"/>
      <c r="B4" s="69"/>
      <c r="C4" s="70" t="s">
        <v>21</v>
      </c>
      <c r="D4" s="70" t="s">
        <v>34</v>
      </c>
      <c r="E4" s="57"/>
      <c r="F4" s="57"/>
      <c r="G4" s="38"/>
    </row>
    <row r="5" spans="1:9">
      <c r="A5" s="58" t="s">
        <v>23</v>
      </c>
      <c r="B5" s="71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</row>
    <row r="6" spans="1:9">
      <c r="A6" s="31" t="s">
        <v>27</v>
      </c>
      <c r="B6" s="28">
        <v>2344205.7809599573</v>
      </c>
      <c r="C6" s="30">
        <f t="shared" ref="C6:C11" si="0">B6+(B6*0.05)</f>
        <v>2461416.0700079552</v>
      </c>
      <c r="D6" s="30">
        <f t="shared" ref="D6:D11" si="1">B6-(B6*5%)</f>
        <v>2226995.4919119594</v>
      </c>
      <c r="E6" s="28">
        <v>2350000</v>
      </c>
      <c r="F6" s="28">
        <f t="shared" ref="F6:F11" si="2">E6-B6</f>
        <v>5794.2190400427207</v>
      </c>
      <c r="G6" s="37">
        <f t="shared" ref="G6:G12" si="3">F6*100/B6</f>
        <v>0.24717194570136994</v>
      </c>
      <c r="H6" s="10"/>
    </row>
    <row r="7" spans="1:9">
      <c r="A7" s="31" t="s">
        <v>38</v>
      </c>
      <c r="B7" s="28">
        <v>891142.93290904269</v>
      </c>
      <c r="C7" s="30">
        <f t="shared" si="0"/>
        <v>935700.07955449482</v>
      </c>
      <c r="D7" s="30">
        <f t="shared" si="1"/>
        <v>846585.78626359056</v>
      </c>
      <c r="E7" s="28">
        <v>895000</v>
      </c>
      <c r="F7" s="28">
        <f t="shared" si="2"/>
        <v>3857.0670909573091</v>
      </c>
      <c r="G7" s="37">
        <f t="shared" si="3"/>
        <v>0.43282249665228428</v>
      </c>
      <c r="H7" s="10"/>
    </row>
    <row r="8" spans="1:9">
      <c r="A8" s="31" t="s">
        <v>39</v>
      </c>
      <c r="B8" s="28">
        <v>768761.60169716261</v>
      </c>
      <c r="C8" s="30">
        <f t="shared" si="0"/>
        <v>807199.68178202072</v>
      </c>
      <c r="D8" s="30">
        <f t="shared" si="1"/>
        <v>730323.5216123045</v>
      </c>
      <c r="E8" s="28">
        <v>778762</v>
      </c>
      <c r="F8" s="28">
        <f t="shared" si="2"/>
        <v>10000.398302837391</v>
      </c>
      <c r="G8" s="37">
        <f t="shared" si="3"/>
        <v>1.3008451879958538</v>
      </c>
      <c r="H8" s="10"/>
    </row>
    <row r="9" spans="1:9">
      <c r="A9" s="31" t="s">
        <v>40</v>
      </c>
      <c r="B9" s="28">
        <v>1032484.7520551579</v>
      </c>
      <c r="C9" s="30">
        <f t="shared" si="0"/>
        <v>1084108.9896579159</v>
      </c>
      <c r="D9" s="30">
        <f t="shared" si="1"/>
        <v>980860.51445240004</v>
      </c>
      <c r="E9" s="28">
        <v>1042485</v>
      </c>
      <c r="F9" s="28">
        <f t="shared" si="2"/>
        <v>10000.247944842093</v>
      </c>
      <c r="G9" s="37">
        <f t="shared" si="3"/>
        <v>0.96856132014895413</v>
      </c>
      <c r="H9" s="96"/>
      <c r="I9" s="111"/>
    </row>
    <row r="10" spans="1:9">
      <c r="A10" s="31" t="s">
        <v>28</v>
      </c>
      <c r="B10" s="30">
        <v>1075576.7700875099</v>
      </c>
      <c r="C10" s="30">
        <f t="shared" si="0"/>
        <v>1129355.6085918853</v>
      </c>
      <c r="D10" s="30">
        <f t="shared" si="1"/>
        <v>1021797.9315831343</v>
      </c>
      <c r="E10" s="28">
        <v>1075577</v>
      </c>
      <c r="F10" s="28">
        <f t="shared" si="2"/>
        <v>0.22991249011829495</v>
      </c>
      <c r="G10" s="94">
        <f t="shared" si="3"/>
        <v>2.1375739650791181E-5</v>
      </c>
      <c r="H10" s="10"/>
    </row>
    <row r="11" spans="1:9">
      <c r="A11" s="38" t="s">
        <v>50</v>
      </c>
      <c r="B11" s="85">
        <v>387828.16229116946</v>
      </c>
      <c r="C11" s="85">
        <f t="shared" si="0"/>
        <v>407219.57040572795</v>
      </c>
      <c r="D11" s="85">
        <f t="shared" si="1"/>
        <v>368436.75417661096</v>
      </c>
      <c r="E11" s="85">
        <v>387828</v>
      </c>
      <c r="F11" s="85">
        <f t="shared" si="2"/>
        <v>-0.16229116945760325</v>
      </c>
      <c r="G11" s="72">
        <f t="shared" si="3"/>
        <v>-4.1846153847837389E-5</v>
      </c>
      <c r="H11" s="10"/>
    </row>
    <row r="12" spans="1:9">
      <c r="A12" s="61" t="s">
        <v>16</v>
      </c>
      <c r="B12" s="82">
        <v>6500000</v>
      </c>
      <c r="C12" s="82">
        <f>SUM(C6:C11)</f>
        <v>6825000</v>
      </c>
      <c r="D12" s="82">
        <f>SUM(D6:D11)</f>
        <v>6175000</v>
      </c>
      <c r="E12" s="82">
        <f>SUM(E6:E11)</f>
        <v>6529652</v>
      </c>
      <c r="F12" s="73">
        <f>SUM(F6:F11)</f>
        <v>29652.000000000175</v>
      </c>
      <c r="G12" s="62">
        <f t="shared" si="3"/>
        <v>0.45618461538461813</v>
      </c>
    </row>
    <row r="13" spans="1:9">
      <c r="A13" s="38"/>
      <c r="B13" s="74"/>
      <c r="C13" s="37"/>
      <c r="D13" s="37"/>
      <c r="E13" s="26"/>
      <c r="F13" s="37"/>
      <c r="G13" s="37"/>
    </row>
    <row r="14" spans="1:9">
      <c r="A14" s="38"/>
      <c r="B14" s="74"/>
      <c r="C14" s="35"/>
      <c r="D14" s="37"/>
      <c r="E14" s="83"/>
      <c r="F14" s="37"/>
      <c r="G14" s="37"/>
    </row>
    <row r="15" spans="1:9">
      <c r="A15" s="38"/>
      <c r="B15" s="74"/>
      <c r="C15" s="37"/>
      <c r="D15" s="37"/>
      <c r="E15" s="26"/>
      <c r="F15" s="37"/>
      <c r="G15" s="37"/>
    </row>
    <row r="16" spans="1:9">
      <c r="A16" s="38"/>
      <c r="B16" s="68"/>
      <c r="C16" s="38"/>
      <c r="D16" s="38"/>
      <c r="E16" s="29"/>
      <c r="F16" s="28"/>
      <c r="G16" s="38"/>
    </row>
    <row r="17" spans="1:7">
      <c r="A17" s="38"/>
      <c r="B17" s="68"/>
      <c r="C17" s="38"/>
      <c r="D17" s="38" t="s">
        <v>41</v>
      </c>
      <c r="E17" s="38"/>
      <c r="F17" s="28"/>
      <c r="G17" s="35"/>
    </row>
    <row r="18" spans="1:7">
      <c r="A18" s="38"/>
      <c r="B18" s="27" t="s">
        <v>42</v>
      </c>
      <c r="C18" s="38"/>
      <c r="D18" s="25" t="s">
        <v>43</v>
      </c>
      <c r="E18" s="38"/>
      <c r="F18" s="28"/>
      <c r="G18" s="38"/>
    </row>
    <row r="19" spans="1:7">
      <c r="A19" s="38" t="s">
        <v>27</v>
      </c>
      <c r="B19" s="81">
        <v>0</v>
      </c>
      <c r="C19" s="81"/>
      <c r="D19" s="81">
        <v>0</v>
      </c>
      <c r="F19" s="32"/>
      <c r="G19" s="38"/>
    </row>
    <row r="20" spans="1:7">
      <c r="A20" s="38" t="s">
        <v>38</v>
      </c>
      <c r="B20" s="81">
        <v>0</v>
      </c>
      <c r="C20" s="81"/>
      <c r="D20" s="81">
        <v>0</v>
      </c>
      <c r="F20" s="32"/>
      <c r="G20" s="28"/>
    </row>
    <row r="21" spans="1:7">
      <c r="A21" s="38" t="s">
        <v>39</v>
      </c>
      <c r="B21" s="81">
        <v>0</v>
      </c>
      <c r="C21" s="81"/>
      <c r="D21" s="81">
        <v>0</v>
      </c>
      <c r="F21" s="32"/>
      <c r="G21" s="38"/>
    </row>
    <row r="22" spans="1:7">
      <c r="A22" s="38" t="s">
        <v>40</v>
      </c>
      <c r="B22" s="81">
        <v>0</v>
      </c>
      <c r="C22" s="81"/>
      <c r="D22" s="81">
        <v>0</v>
      </c>
      <c r="F22" s="32"/>
      <c r="G22" s="38"/>
    </row>
    <row r="23" spans="1:7" ht="13.8" thickBot="1">
      <c r="A23" s="38" t="s">
        <v>28</v>
      </c>
      <c r="B23" s="81">
        <v>0</v>
      </c>
      <c r="C23" s="81"/>
      <c r="D23" s="81">
        <v>0</v>
      </c>
      <c r="F23" s="32"/>
      <c r="G23" s="38"/>
    </row>
    <row r="24" spans="1:7" ht="14.4" thickTop="1" thickBot="1">
      <c r="A24" s="61" t="s">
        <v>16</v>
      </c>
      <c r="B24" s="75">
        <f>SUM(B19:B23)</f>
        <v>0</v>
      </c>
      <c r="C24" s="76"/>
      <c r="D24" s="75">
        <f>SUM(D19:D23)</f>
        <v>0</v>
      </c>
      <c r="E24" s="38"/>
      <c r="F24" s="28"/>
      <c r="G24" s="38"/>
    </row>
    <row r="25" spans="1:7" ht="13.8" thickTop="1">
      <c r="A25" s="36"/>
      <c r="B25" s="68"/>
      <c r="C25" s="38"/>
      <c r="D25" s="38"/>
      <c r="E25" s="38"/>
      <c r="F25" s="28"/>
      <c r="G25" s="38"/>
    </row>
    <row r="26" spans="1:7">
      <c r="A26" s="13"/>
      <c r="C26" s="10"/>
      <c r="F26" s="10"/>
    </row>
    <row r="27" spans="1:7">
      <c r="A27" s="9"/>
      <c r="F27" s="10"/>
    </row>
    <row r="28" spans="1:7">
      <c r="F28" s="10"/>
    </row>
    <row r="29" spans="1:7" ht="17.399999999999999">
      <c r="A29" s="128"/>
      <c r="B29" s="128"/>
      <c r="C29" s="128"/>
      <c r="D29" s="128"/>
      <c r="E29" s="128"/>
      <c r="F29" s="128"/>
      <c r="G29" s="128"/>
    </row>
    <row r="30" spans="1:7">
      <c r="A30" s="13"/>
    </row>
    <row r="31" spans="1:7">
      <c r="A31" s="13"/>
    </row>
    <row r="32" spans="1:7">
      <c r="A32" s="13"/>
    </row>
    <row r="33" spans="1:1">
      <c r="A33" s="13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Normal="100" workbookViewId="0">
      <selection activeCell="J5" sqref="J5"/>
    </sheetView>
  </sheetViews>
  <sheetFormatPr baseColWidth="10" defaultColWidth="11.109375" defaultRowHeight="13.2"/>
  <cols>
    <col min="1" max="1" width="19.33203125" bestFit="1" customWidth="1"/>
    <col min="2" max="2" width="10.5546875" style="14" customWidth="1"/>
    <col min="3" max="3" width="10.109375" customWidth="1"/>
    <col min="4" max="4" width="10.33203125" customWidth="1"/>
    <col min="5" max="5" width="10.6640625" customWidth="1"/>
    <col min="6" max="6" width="10.33203125" customWidth="1"/>
    <col min="7" max="7" width="7.109375" customWidth="1"/>
    <col min="8" max="8" width="10" style="14" customWidth="1"/>
    <col min="9" max="9" width="9.5546875" style="110" bestFit="1" customWidth="1"/>
  </cols>
  <sheetData>
    <row r="3" spans="1:10">
      <c r="A3" s="130" t="s">
        <v>55</v>
      </c>
      <c r="B3" s="130"/>
      <c r="C3" s="130"/>
      <c r="D3" s="130"/>
      <c r="E3" s="130"/>
      <c r="F3" s="130"/>
      <c r="G3" s="130"/>
      <c r="H3" s="130"/>
      <c r="I3" s="130"/>
    </row>
    <row r="4" spans="1:10">
      <c r="A4" s="55"/>
      <c r="B4" s="55"/>
      <c r="C4" s="55"/>
      <c r="D4" s="55"/>
      <c r="E4" s="55"/>
      <c r="F4" s="55"/>
      <c r="G4" s="55"/>
      <c r="H4" s="55"/>
      <c r="I4" s="87"/>
    </row>
    <row r="5" spans="1:10">
      <c r="A5" s="38"/>
      <c r="B5" s="35"/>
      <c r="C5" s="38"/>
      <c r="D5" s="38"/>
      <c r="E5" s="38"/>
      <c r="F5" s="38"/>
      <c r="G5" s="38"/>
      <c r="H5" s="56"/>
      <c r="I5" s="88"/>
      <c r="J5" s="118">
        <v>8000000</v>
      </c>
    </row>
    <row r="6" spans="1:10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88" t="s">
        <v>18</v>
      </c>
      <c r="J6" s="113" t="s">
        <v>60</v>
      </c>
    </row>
    <row r="7" spans="1:10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103" t="s">
        <v>46</v>
      </c>
      <c r="J7" s="114" t="s">
        <v>61</v>
      </c>
    </row>
    <row r="8" spans="1:10">
      <c r="A8" s="38" t="s">
        <v>27</v>
      </c>
      <c r="B8" s="26">
        <v>3092000</v>
      </c>
      <c r="C8" s="28">
        <f t="shared" ref="C8:C13" si="0">B8+B8*0.05</f>
        <v>3246600</v>
      </c>
      <c r="D8" s="28">
        <f t="shared" ref="D8:D13" si="1">+B8-(B8*5%)</f>
        <v>2937400</v>
      </c>
      <c r="E8" s="81">
        <v>3246000</v>
      </c>
      <c r="F8" s="97">
        <f t="shared" ref="F8:F13" si="2">+E8-B8</f>
        <v>154000</v>
      </c>
      <c r="G8" s="98">
        <f t="shared" ref="G8:G14" si="3">F8*100/B8</f>
        <v>4.9805950840879687</v>
      </c>
      <c r="H8" s="81">
        <v>3246000</v>
      </c>
      <c r="I8" s="104">
        <f t="shared" ref="I8:I13" si="4">H8/$H$14</f>
        <v>0.38235233143044534</v>
      </c>
      <c r="J8" s="115">
        <f t="shared" ref="J8:J13" si="5">$J$5*I8</f>
        <v>3058818.6514435625</v>
      </c>
    </row>
    <row r="9" spans="1:10">
      <c r="A9" s="38" t="s">
        <v>3</v>
      </c>
      <c r="B9" s="35">
        <v>1318000</v>
      </c>
      <c r="C9" s="28">
        <f t="shared" si="0"/>
        <v>1383900</v>
      </c>
      <c r="D9" s="28">
        <f t="shared" si="1"/>
        <v>1252100</v>
      </c>
      <c r="E9" s="81">
        <v>1312000</v>
      </c>
      <c r="F9" s="97">
        <f t="shared" si="2"/>
        <v>-6000</v>
      </c>
      <c r="G9" s="98">
        <f t="shared" si="3"/>
        <v>-0.45523520485584218</v>
      </c>
      <c r="H9" s="81">
        <v>1312000</v>
      </c>
      <c r="I9" s="104">
        <f t="shared" si="4"/>
        <v>0.15454290167490581</v>
      </c>
      <c r="J9" s="115">
        <f t="shared" si="5"/>
        <v>1236343.2133992466</v>
      </c>
    </row>
    <row r="10" spans="1:10">
      <c r="A10" s="38" t="s">
        <v>45</v>
      </c>
      <c r="B10" s="26">
        <v>1033000</v>
      </c>
      <c r="C10" s="28">
        <f t="shared" si="0"/>
        <v>1084650</v>
      </c>
      <c r="D10" s="28">
        <f t="shared" si="1"/>
        <v>981350</v>
      </c>
      <c r="E10" s="81">
        <v>1109569</v>
      </c>
      <c r="F10" s="97">
        <f t="shared" si="2"/>
        <v>76569</v>
      </c>
      <c r="G10" s="98">
        <f t="shared" si="3"/>
        <v>7.4122942884801546</v>
      </c>
      <c r="H10" s="81">
        <v>1084650</v>
      </c>
      <c r="I10" s="104">
        <f t="shared" si="4"/>
        <v>0.1277629255348221</v>
      </c>
      <c r="J10" s="115">
        <f t="shared" si="5"/>
        <v>1022103.4042785768</v>
      </c>
    </row>
    <row r="11" spans="1:10">
      <c r="A11" s="38" t="s">
        <v>2</v>
      </c>
      <c r="B11" s="26">
        <v>1296000</v>
      </c>
      <c r="C11" s="28">
        <f t="shared" si="0"/>
        <v>1360800</v>
      </c>
      <c r="D11" s="28">
        <f t="shared" si="1"/>
        <v>1231200</v>
      </c>
      <c r="E11" s="81">
        <v>1231902</v>
      </c>
      <c r="F11" s="97">
        <f t="shared" si="2"/>
        <v>-64098</v>
      </c>
      <c r="G11" s="98">
        <f t="shared" si="3"/>
        <v>-4.9458333333333337</v>
      </c>
      <c r="H11" s="81">
        <v>1231902</v>
      </c>
      <c r="I11" s="104">
        <f t="shared" si="4"/>
        <v>0.14510801041091451</v>
      </c>
      <c r="J11" s="115">
        <f t="shared" si="5"/>
        <v>1160864.0832873161</v>
      </c>
    </row>
    <row r="12" spans="1:10">
      <c r="A12" s="38" t="s">
        <v>28</v>
      </c>
      <c r="B12" s="26">
        <v>1198000</v>
      </c>
      <c r="C12" s="28">
        <f t="shared" si="0"/>
        <v>1257900</v>
      </c>
      <c r="D12" s="28">
        <f t="shared" si="1"/>
        <v>1138100</v>
      </c>
      <c r="E12" s="99">
        <v>1165000</v>
      </c>
      <c r="F12" s="97">
        <f t="shared" si="2"/>
        <v>-33000</v>
      </c>
      <c r="G12" s="98">
        <f t="shared" si="3"/>
        <v>-2.7545909849749584</v>
      </c>
      <c r="H12" s="99">
        <v>1165000</v>
      </c>
      <c r="I12" s="104">
        <f t="shared" si="4"/>
        <v>0.1372275003439522</v>
      </c>
      <c r="J12" s="115">
        <f t="shared" si="5"/>
        <v>1097820.0027516177</v>
      </c>
    </row>
    <row r="13" spans="1:10">
      <c r="A13" s="38" t="s">
        <v>50</v>
      </c>
      <c r="B13" s="84">
        <v>450000</v>
      </c>
      <c r="C13" s="85">
        <f t="shared" si="0"/>
        <v>472500</v>
      </c>
      <c r="D13" s="85">
        <f t="shared" si="1"/>
        <v>427500</v>
      </c>
      <c r="E13" s="100">
        <v>450000</v>
      </c>
      <c r="F13" s="101">
        <f t="shared" si="2"/>
        <v>0</v>
      </c>
      <c r="G13" s="102">
        <f t="shared" si="3"/>
        <v>0</v>
      </c>
      <c r="H13" s="100">
        <v>450000</v>
      </c>
      <c r="I13" s="105">
        <f t="shared" si="4"/>
        <v>5.3006330604960072E-2</v>
      </c>
      <c r="J13" s="116">
        <f t="shared" si="5"/>
        <v>424050.64483968058</v>
      </c>
    </row>
    <row r="14" spans="1:10">
      <c r="A14" s="61" t="s">
        <v>16</v>
      </c>
      <c r="B14" s="82">
        <f>SUM(B8:B13)</f>
        <v>8387000</v>
      </c>
      <c r="C14" s="82">
        <f>SUM(C8:C13)</f>
        <v>8806350</v>
      </c>
      <c r="D14" s="82">
        <f>SUM(D8:D13)</f>
        <v>7967650</v>
      </c>
      <c r="E14" s="82">
        <f>SUM(E8:E13)</f>
        <v>8514471</v>
      </c>
      <c r="F14" s="82">
        <f>E14-B14</f>
        <v>127471</v>
      </c>
      <c r="G14" s="62">
        <f t="shared" si="3"/>
        <v>1.5198640753547157</v>
      </c>
      <c r="H14" s="82">
        <f>SUM(H8:H13)</f>
        <v>8489552</v>
      </c>
      <c r="I14" s="106">
        <f>SUM(I8:I13)</f>
        <v>0.99999999999999989</v>
      </c>
      <c r="J14" s="23">
        <f>SUM(J8:J13)</f>
        <v>8000000.0000000009</v>
      </c>
    </row>
    <row r="15" spans="1:10">
      <c r="A15" s="11"/>
      <c r="B15" s="23"/>
      <c r="C15" s="23"/>
      <c r="D15" s="23"/>
      <c r="E15" s="23"/>
      <c r="F15" s="23"/>
      <c r="G15" s="12"/>
      <c r="H15" s="23"/>
      <c r="I15" s="107"/>
    </row>
    <row r="16" spans="1:10">
      <c r="A16" s="38"/>
      <c r="B16" s="21"/>
      <c r="C16" s="89"/>
      <c r="D16" s="96"/>
      <c r="I16" s="108"/>
      <c r="J16" s="117"/>
    </row>
    <row r="17" spans="1:10" hidden="1">
      <c r="A17" s="38"/>
      <c r="D17" s="10"/>
      <c r="F17" s="10"/>
      <c r="H17" s="28"/>
      <c r="I17" s="26"/>
      <c r="J17" s="117"/>
    </row>
    <row r="18" spans="1:10" hidden="1">
      <c r="A18" s="38"/>
      <c r="D18" s="10"/>
      <c r="F18" s="10"/>
      <c r="H18" s="28"/>
      <c r="I18" s="26"/>
      <c r="J18" s="117"/>
    </row>
    <row r="19" spans="1:10" hidden="1">
      <c r="D19" s="10"/>
      <c r="F19" s="10"/>
      <c r="H19" s="28"/>
      <c r="I19" s="26"/>
      <c r="J19" s="117"/>
    </row>
    <row r="20" spans="1:10" hidden="1">
      <c r="D20" s="10"/>
      <c r="F20" s="10"/>
      <c r="H20" s="28"/>
      <c r="I20" s="26"/>
      <c r="J20" s="117"/>
    </row>
    <row r="21" spans="1:10" hidden="1">
      <c r="D21" s="10"/>
      <c r="F21" s="10"/>
      <c r="H21" s="28"/>
      <c r="I21" s="26"/>
      <c r="J21" s="117"/>
    </row>
    <row r="22" spans="1:10" hidden="1">
      <c r="D22" s="10"/>
      <c r="F22" s="10"/>
      <c r="H22" s="28"/>
      <c r="I22" s="109"/>
      <c r="J22" s="117"/>
    </row>
    <row r="23" spans="1:10">
      <c r="C23" s="89"/>
      <c r="D23" s="10"/>
      <c r="F23" s="10"/>
      <c r="J23" s="117"/>
    </row>
    <row r="24" spans="1:10">
      <c r="J24" s="117"/>
    </row>
    <row r="25" spans="1:10">
      <c r="J25" s="117"/>
    </row>
    <row r="26" spans="1:10">
      <c r="J26" s="117"/>
    </row>
    <row r="27" spans="1:10">
      <c r="J27" s="117"/>
    </row>
    <row r="28" spans="1:10">
      <c r="J28" s="117"/>
    </row>
    <row r="29" spans="1:10">
      <c r="J29" s="112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s.47</vt:lpstr>
      <vt:lpstr>s.48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Rodolfo</cp:lastModifiedBy>
  <cp:lastPrinted>2016-11-18T09:24:02Z</cp:lastPrinted>
  <dcterms:created xsi:type="dcterms:W3CDTF">2003-01-03T12:42:11Z</dcterms:created>
  <dcterms:modified xsi:type="dcterms:W3CDTF">2016-11-27T14:26:01Z</dcterms:modified>
</cp:coreProperties>
</file>