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4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 concurrentCalc="0"/>
</workbook>
</file>

<file path=xl/calcChain.xml><?xml version="1.0" encoding="utf-8"?>
<calcChain xmlns="http://schemas.openxmlformats.org/spreadsheetml/2006/main">
  <c r="B12" i="63"/>
  <c r="E14" i="62"/>
  <c r="B14"/>
  <c r="H14"/>
  <c r="F25" i="65"/>
  <c r="I10" i="62"/>
  <c r="I11"/>
  <c r="I12"/>
  <c r="I13"/>
  <c r="I8"/>
  <c r="I9"/>
  <c r="H16" i="64"/>
  <c r="H12"/>
  <c r="C8" i="62"/>
  <c r="D8"/>
  <c r="F8"/>
  <c r="G8"/>
  <c r="C9"/>
  <c r="D9"/>
  <c r="F9"/>
  <c r="G9"/>
  <c r="C10"/>
  <c r="D10"/>
  <c r="F10"/>
  <c r="G10"/>
  <c r="C11"/>
  <c r="D11"/>
  <c r="F11"/>
  <c r="G11"/>
  <c r="C12"/>
  <c r="D12"/>
  <c r="F12"/>
  <c r="G12"/>
  <c r="C13"/>
  <c r="D13"/>
  <c r="F13"/>
  <c r="G13"/>
  <c r="C14"/>
  <c r="D14"/>
  <c r="F14"/>
  <c r="G14"/>
  <c r="I14"/>
  <c r="E10" i="65"/>
  <c r="E11" i="64"/>
  <c r="E14" i="66"/>
  <c r="E18"/>
  <c r="G11" i="64"/>
  <c r="H8"/>
  <c r="J8"/>
  <c r="H9"/>
  <c r="J9"/>
  <c r="H10"/>
  <c r="H7"/>
  <c r="J7"/>
  <c r="J12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28"/>
  <c r="G25"/>
  <c r="G10"/>
  <c r="G13"/>
  <c r="B11" i="64"/>
  <c r="B15"/>
  <c r="B17"/>
  <c r="F14" i="66"/>
  <c r="D14"/>
  <c r="C14"/>
  <c r="F14" i="64"/>
  <c r="E14"/>
  <c r="D14"/>
  <c r="C14"/>
  <c r="F11"/>
  <c r="E15"/>
  <c r="E17"/>
  <c r="D11"/>
  <c r="C11"/>
  <c r="D24" i="63"/>
  <c r="B24"/>
  <c r="C28" i="65"/>
  <c r="C25"/>
  <c r="C13"/>
  <c r="C10"/>
  <c r="H30"/>
  <c r="E25"/>
  <c r="E29"/>
  <c r="F13"/>
  <c r="E13"/>
  <c r="D13"/>
  <c r="B13"/>
  <c r="F10"/>
  <c r="E14"/>
  <c r="D10"/>
  <c r="B10"/>
  <c r="B14"/>
  <c r="F28"/>
  <c r="D25"/>
  <c r="B14" i="64"/>
  <c r="D28" i="65"/>
  <c r="B17" i="66"/>
  <c r="E28" i="65"/>
  <c r="B28"/>
  <c r="B25"/>
  <c r="B29"/>
  <c r="J13" i="64"/>
  <c r="C29" i="65"/>
  <c r="F18" i="66"/>
  <c r="C18"/>
  <c r="H13" i="65"/>
  <c r="G15" i="64"/>
  <c r="D14" i="65"/>
  <c r="C14"/>
  <c r="C15" i="64"/>
  <c r="C17"/>
  <c r="D18" i="66"/>
  <c r="D29" i="65"/>
  <c r="H14" i="64"/>
  <c r="J14"/>
  <c r="G14" i="65"/>
  <c r="F15" i="64"/>
  <c r="F17"/>
  <c r="H14" i="66"/>
  <c r="H18"/>
  <c r="G29" i="65"/>
  <c r="F29"/>
  <c r="H25"/>
  <c r="H29"/>
  <c r="F14"/>
  <c r="H10"/>
  <c r="H11" i="64"/>
  <c r="J11"/>
  <c r="D15"/>
  <c r="D17"/>
  <c r="J10"/>
  <c r="I15"/>
  <c r="H14" i="65"/>
  <c r="H15" i="64"/>
  <c r="J15"/>
  <c r="D11" i="63"/>
  <c r="D7"/>
  <c r="D8"/>
  <c r="D9"/>
  <c r="D10"/>
  <c r="C9"/>
  <c r="F9"/>
  <c r="G9"/>
  <c r="C10"/>
  <c r="F10"/>
  <c r="G10"/>
  <c r="F6"/>
  <c r="G6"/>
  <c r="C7"/>
  <c r="F7"/>
  <c r="G7"/>
  <c r="C8"/>
  <c r="F8"/>
  <c r="G8"/>
  <c r="C11"/>
  <c r="F11"/>
  <c r="G11"/>
  <c r="C6"/>
  <c r="C12"/>
  <c r="D6"/>
  <c r="D12"/>
  <c r="F12"/>
  <c r="G12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<sst xmlns="http://schemas.openxmlformats.org/spreadsheetml/2006/main" count="136" uniqueCount="60">
  <si>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</si>
  <si>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</si>
  <si>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</si>
  <si>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</si>
  <si>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</si>
  <si>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</si>
  <si>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</si>
  <si>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</si>
  <si>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</si>
  <si>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</si>
  <si>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</si>
  <si>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</si>
  <si>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</si>
  <si>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</si>
  <si>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</si>
  <si>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</si>
  <si>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</si>
  <si>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</si>
  <si>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</si>
  <si>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</si>
  <si>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</si>
  <si>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</si>
  <si>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</si>
  <si>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</si>
  <si>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</si>
  <si>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</si>
  <si>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</si>
  <si>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</si>
  <si>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</si>
  <si>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</si>
  <si>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</si>
  <si>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</si>
  <si>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</si>
  <si>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</si>
  <si>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</si>
  <si>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</si>
  <si>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</si>
  <si>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</si>
  <si>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</si>
  <si>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</si>
  <si>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</si>
  <si>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</si>
  <si>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</si>
  <si>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</si>
  <si>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</si>
  <si>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</si>
  <si>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</si>
  <si>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</si>
  <si>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</si>
  <si>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</si>
  <si>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</si>
  <si>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</si>
  <si>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37</t>
  </si>
  <si>
    <t>PREVISION DE MARCAS SEMANA 39/2016</t>
  </si>
  <si>
    <t>SEMANA NUMERO 37/16</t>
  </si>
  <si>
    <t>COMPARACION MARCAS SEMANA NUMERO 38/2016</t>
  </si>
  <si>
    <t>DECLARACION DE MARCAS SEMANA 38/2016</t>
  </si>
  <si>
    <t>SNA. 38</t>
  </si>
  <si>
    <t>PREVISION DE MARCAS SEMANA 40/2016</t>
  </si>
  <si>
    <t>MARCA MERCADO LOCAL SEMANA 38/2016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</si>
</sst>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" fillId="0" borderId="7" xfId="0" applyNumberFormat="1" applyFont="1" applyBorder="1"/>
    <xf numFmtId="3" fontId="14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3" fillId="0" borderId="0" xfId="1" applyNumberFormat="1" applyFont="1" applyBorder="1"/>
    <xf numFmtId="4" fontId="1" fillId="0" borderId="0" xfId="0" applyNumberFormat="1" applyFont="1" applyBorder="1"/>
    <xf numFmtId="3" fontId="13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3" fillId="0" borderId="0" xfId="1" applyFont="1" applyBorder="1"/>
    <xf numFmtId="3" fontId="7" fillId="0" borderId="0" xfId="1" applyFont="1" applyBorder="1"/>
    <xf numFmtId="9" fontId="13" fillId="0" borderId="0" xfId="5" applyFont="1" applyBorder="1"/>
    <xf numFmtId="3" fontId="8" fillId="0" borderId="0" xfId="0" applyNumberFormat="1" applyFont="1"/>
    <xf numFmtId="0" fontId="10" fillId="0" borderId="0" xfId="0" applyFont="1" applyAlignment="1">
      <alignment horizont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3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3074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5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3076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H18" sqref="H18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18" t="s">
        <v>0</v>
      </c>
      <c r="C5" s="120" t="s">
        <v>3</v>
      </c>
      <c r="D5" s="67" t="s">
        <v>9</v>
      </c>
      <c r="E5" s="122" t="s">
        <v>2</v>
      </c>
      <c r="F5" s="118" t="s">
        <v>1</v>
      </c>
      <c r="G5" s="103" t="s">
        <v>51</v>
      </c>
      <c r="H5" s="67" t="s">
        <v>8</v>
      </c>
      <c r="I5" s="67" t="s">
        <v>16</v>
      </c>
      <c r="J5" s="118" t="s">
        <v>17</v>
      </c>
    </row>
    <row r="6" spans="1:12" ht="16.5" thickTop="1">
      <c r="A6" s="24"/>
      <c r="B6" s="119"/>
      <c r="C6" s="121"/>
      <c r="D6" s="68" t="s">
        <v>12</v>
      </c>
      <c r="E6" s="123"/>
      <c r="F6" s="119"/>
      <c r="G6" s="104" t="s">
        <v>49</v>
      </c>
      <c r="H6" s="68" t="s">
        <v>57</v>
      </c>
      <c r="I6" s="68" t="s">
        <v>52</v>
      </c>
      <c r="J6" s="119"/>
    </row>
    <row r="7" spans="1:12">
      <c r="A7" s="46" t="s">
        <v>4</v>
      </c>
      <c r="B7" s="42">
        <v>1510</v>
      </c>
      <c r="C7" s="42">
        <v>758</v>
      </c>
      <c r="D7" s="41">
        <v>28</v>
      </c>
      <c r="E7" s="41">
        <v>486</v>
      </c>
      <c r="F7" s="41">
        <v>205</v>
      </c>
      <c r="G7" s="41">
        <v>50</v>
      </c>
      <c r="H7" s="43">
        <f>SUM(B7:G7)</f>
        <v>3037</v>
      </c>
      <c r="I7" s="43">
        <v>2727</v>
      </c>
      <c r="J7" s="44">
        <f t="shared" ref="J7:J15" si="0">+H7-I7</f>
        <v>310</v>
      </c>
      <c r="L7" s="4"/>
    </row>
    <row r="8" spans="1:12">
      <c r="A8" s="46" t="s">
        <v>7</v>
      </c>
      <c r="B8" s="41">
        <v>1073</v>
      </c>
      <c r="C8" s="41">
        <v>0</v>
      </c>
      <c r="D8" s="41">
        <v>545</v>
      </c>
      <c r="E8" s="41">
        <v>627</v>
      </c>
      <c r="F8" s="41">
        <v>958</v>
      </c>
      <c r="G8" s="41">
        <v>0</v>
      </c>
      <c r="H8" s="43">
        <f>SUM(B8:G8)</f>
        <v>3203</v>
      </c>
      <c r="I8" s="43">
        <v>3115</v>
      </c>
      <c r="J8" s="44">
        <f t="shared" si="0"/>
        <v>88</v>
      </c>
      <c r="L8" s="4"/>
    </row>
    <row r="9" spans="1:12">
      <c r="A9" s="46" t="s">
        <v>5</v>
      </c>
      <c r="B9" s="41">
        <v>50</v>
      </c>
      <c r="C9" s="41">
        <v>20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70</v>
      </c>
      <c r="I9" s="43">
        <v>86</v>
      </c>
      <c r="J9" s="44">
        <f t="shared" si="0"/>
        <v>-16</v>
      </c>
      <c r="L9" s="4"/>
    </row>
    <row r="10" spans="1:12">
      <c r="A10" s="46" t="s">
        <v>6</v>
      </c>
      <c r="B10" s="41">
        <v>51</v>
      </c>
      <c r="C10" s="41">
        <v>0</v>
      </c>
      <c r="D10" s="41">
        <v>0</v>
      </c>
      <c r="E10" s="41">
        <v>25</v>
      </c>
      <c r="F10" s="41">
        <v>0</v>
      </c>
      <c r="G10" s="41">
        <v>0</v>
      </c>
      <c r="H10" s="43">
        <f>SUM(B10:G10)</f>
        <v>76</v>
      </c>
      <c r="I10" s="43">
        <v>65</v>
      </c>
      <c r="J10" s="44">
        <f t="shared" si="0"/>
        <v>11</v>
      </c>
    </row>
    <row r="11" spans="1:12" ht="15.75">
      <c r="A11" s="40" t="s">
        <v>10</v>
      </c>
      <c r="B11" s="45">
        <f>SUM(B7:B10)</f>
        <v>2684</v>
      </c>
      <c r="C11" s="45">
        <f t="shared" ref="C11:H11" si="1">SUM(C7:C10)</f>
        <v>778</v>
      </c>
      <c r="D11" s="45">
        <f t="shared" si="1"/>
        <v>573</v>
      </c>
      <c r="E11" s="45">
        <f t="shared" si="1"/>
        <v>1138</v>
      </c>
      <c r="F11" s="45">
        <f t="shared" si="1"/>
        <v>1163</v>
      </c>
      <c r="G11" s="45">
        <f t="shared" si="1"/>
        <v>50</v>
      </c>
      <c r="H11" s="45">
        <f t="shared" si="1"/>
        <v>6386</v>
      </c>
      <c r="I11" s="52">
        <f>SUM(I7:I10)</f>
        <v>5993</v>
      </c>
      <c r="J11" s="48">
        <f t="shared" si="0"/>
        <v>393</v>
      </c>
    </row>
    <row r="12" spans="1:12">
      <c r="A12" s="46" t="s">
        <v>11</v>
      </c>
      <c r="B12" s="41">
        <v>0</v>
      </c>
      <c r="C12" s="41">
        <v>220</v>
      </c>
      <c r="D12" s="41">
        <v>514</v>
      </c>
      <c r="E12" s="41">
        <v>0</v>
      </c>
      <c r="F12" s="41">
        <v>80</v>
      </c>
      <c r="G12" s="41">
        <v>600</v>
      </c>
      <c r="H12" s="43">
        <f>SUM(B12:G12)</f>
        <v>1414</v>
      </c>
      <c r="I12" s="43">
        <v>1316</v>
      </c>
      <c r="J12" s="44">
        <f t="shared" si="0"/>
        <v>98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220</v>
      </c>
      <c r="D14" s="45">
        <f t="shared" si="2"/>
        <v>514</v>
      </c>
      <c r="E14" s="45">
        <f t="shared" si="2"/>
        <v>0</v>
      </c>
      <c r="F14" s="45">
        <f t="shared" si="2"/>
        <v>80</v>
      </c>
      <c r="G14" s="45">
        <f t="shared" si="2"/>
        <v>600</v>
      </c>
      <c r="H14" s="52">
        <f>SUM(H12:H13)</f>
        <v>1414</v>
      </c>
      <c r="I14" s="52">
        <f>SUM(I12:I13)</f>
        <v>1316</v>
      </c>
      <c r="J14" s="48">
        <f t="shared" si="0"/>
        <v>98</v>
      </c>
    </row>
    <row r="15" spans="1:12">
      <c r="A15" s="49" t="s">
        <v>13</v>
      </c>
      <c r="B15" s="50">
        <f t="shared" ref="B15:I15" si="3">B11+B14</f>
        <v>2684</v>
      </c>
      <c r="C15" s="50">
        <f t="shared" si="3"/>
        <v>998</v>
      </c>
      <c r="D15" s="50">
        <f t="shared" si="3"/>
        <v>1087</v>
      </c>
      <c r="E15" s="50">
        <f t="shared" si="3"/>
        <v>1138</v>
      </c>
      <c r="F15" s="50">
        <f t="shared" si="3"/>
        <v>1243</v>
      </c>
      <c r="G15" s="50">
        <f t="shared" si="3"/>
        <v>650</v>
      </c>
      <c r="H15" s="50">
        <f t="shared" si="3"/>
        <v>7800</v>
      </c>
      <c r="I15" s="50">
        <f t="shared" si="3"/>
        <v>7309</v>
      </c>
      <c r="J15" s="51">
        <f t="shared" si="0"/>
        <v>491</v>
      </c>
    </row>
    <row r="16" spans="1:12" ht="15.75">
      <c r="A16" s="47" t="s">
        <v>14</v>
      </c>
      <c r="B16" s="90">
        <v>2526</v>
      </c>
      <c r="C16" s="90">
        <v>855</v>
      </c>
      <c r="D16" s="90">
        <v>1031</v>
      </c>
      <c r="E16" s="90">
        <v>1018</v>
      </c>
      <c r="F16" s="90">
        <v>1229</v>
      </c>
      <c r="G16" s="90">
        <v>650</v>
      </c>
      <c r="H16" s="3">
        <f>SUM(B16:G16)</f>
        <v>7309</v>
      </c>
      <c r="I16" s="5"/>
      <c r="J16" s="4"/>
    </row>
    <row r="17" spans="1:9">
      <c r="A17" s="46" t="s">
        <v>15</v>
      </c>
      <c r="B17" s="41">
        <f>(-B15+B16)</f>
        <v>-158</v>
      </c>
      <c r="C17" s="41">
        <f>(-C15+C16)</f>
        <v>-143</v>
      </c>
      <c r="D17" s="41">
        <f>(-D15+D16)</f>
        <v>-56</v>
      </c>
      <c r="E17" s="41">
        <f>(-E15+E16)</f>
        <v>-120</v>
      </c>
      <c r="F17" s="41">
        <f>(-F15+F16)</f>
        <v>-14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4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7" zoomScaleNormal="81" workbookViewId="0">
      <selection activeCell="G30" sqref="G30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17" t="s">
        <v>53</v>
      </c>
      <c r="B2" s="117"/>
      <c r="C2" s="117"/>
      <c r="D2" s="117"/>
      <c r="E2" s="117"/>
      <c r="F2" s="117"/>
      <c r="G2" s="117"/>
      <c r="H2" s="117"/>
      <c r="I2" s="6"/>
    </row>
    <row r="4" spans="1:10" ht="16.5" thickBot="1">
      <c r="A4" s="24"/>
      <c r="B4" s="118" t="s">
        <v>0</v>
      </c>
      <c r="C4" s="118" t="s">
        <v>3</v>
      </c>
      <c r="D4" s="67" t="s">
        <v>9</v>
      </c>
      <c r="E4" s="118" t="s">
        <v>2</v>
      </c>
      <c r="F4" s="118" t="s">
        <v>1</v>
      </c>
      <c r="G4" s="103" t="s">
        <v>51</v>
      </c>
      <c r="H4" s="67" t="s">
        <v>8</v>
      </c>
      <c r="I4" s="17"/>
    </row>
    <row r="5" spans="1:10" ht="16.5" thickTop="1">
      <c r="A5" s="24"/>
      <c r="B5" s="119"/>
      <c r="C5" s="119"/>
      <c r="D5" s="68" t="s">
        <v>12</v>
      </c>
      <c r="E5" s="119"/>
      <c r="F5" s="119"/>
      <c r="G5" s="104" t="s">
        <v>49</v>
      </c>
      <c r="H5" s="68" t="s">
        <v>20</v>
      </c>
      <c r="I5" s="17"/>
    </row>
    <row r="6" spans="1:10">
      <c r="A6" s="46" t="s">
        <v>4</v>
      </c>
      <c r="B6" s="41">
        <v>1385</v>
      </c>
      <c r="C6" s="41">
        <v>768</v>
      </c>
      <c r="D6" s="41">
        <v>30</v>
      </c>
      <c r="E6" s="41">
        <v>435</v>
      </c>
      <c r="F6" s="41">
        <v>348</v>
      </c>
      <c r="G6" s="41">
        <v>50</v>
      </c>
      <c r="H6" s="43">
        <f>SUM(B6:G6)</f>
        <v>3016</v>
      </c>
      <c r="I6" s="18"/>
      <c r="J6" s="16"/>
    </row>
    <row r="7" spans="1:10">
      <c r="A7" s="46" t="s">
        <v>7</v>
      </c>
      <c r="B7" s="41">
        <v>1114</v>
      </c>
      <c r="C7" s="41">
        <v>0</v>
      </c>
      <c r="D7" s="41">
        <v>530</v>
      </c>
      <c r="E7" s="41">
        <v>880</v>
      </c>
      <c r="F7" s="41">
        <v>1070</v>
      </c>
      <c r="G7" s="41">
        <v>0</v>
      </c>
      <c r="H7" s="43">
        <f t="shared" ref="H7:H13" si="0">SUM(B7:G7)</f>
        <v>3594</v>
      </c>
      <c r="I7" s="17"/>
      <c r="J7" s="16"/>
    </row>
    <row r="8" spans="1:10">
      <c r="A8" s="46" t="s">
        <v>5</v>
      </c>
      <c r="B8" s="41">
        <v>68</v>
      </c>
      <c r="C8" s="41">
        <v>16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84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2608</v>
      </c>
      <c r="C10" s="45">
        <f t="shared" si="1"/>
        <v>784</v>
      </c>
      <c r="D10" s="45">
        <f t="shared" si="1"/>
        <v>560</v>
      </c>
      <c r="E10" s="45">
        <f t="shared" si="1"/>
        <v>1336</v>
      </c>
      <c r="F10" s="45">
        <f t="shared" si="1"/>
        <v>1418</v>
      </c>
      <c r="G10" s="45">
        <f t="shared" si="1"/>
        <v>50</v>
      </c>
      <c r="H10" s="52">
        <f t="shared" si="0"/>
        <v>6756</v>
      </c>
      <c r="I10" s="17"/>
      <c r="J10" s="16"/>
    </row>
    <row r="11" spans="1:10">
      <c r="A11" s="46" t="s">
        <v>11</v>
      </c>
      <c r="B11" s="41">
        <v>0</v>
      </c>
      <c r="C11" s="41">
        <v>180</v>
      </c>
      <c r="D11" s="41">
        <v>529</v>
      </c>
      <c r="E11" s="41">
        <v>0</v>
      </c>
      <c r="F11" s="41">
        <v>60</v>
      </c>
      <c r="G11" s="41">
        <v>600</v>
      </c>
      <c r="H11" s="43">
        <f t="shared" si="0"/>
        <v>1369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180</v>
      </c>
      <c r="D13" s="45">
        <f t="shared" si="2"/>
        <v>529</v>
      </c>
      <c r="E13" s="45">
        <f t="shared" si="2"/>
        <v>0</v>
      </c>
      <c r="F13" s="45">
        <f t="shared" si="2"/>
        <v>60</v>
      </c>
      <c r="G13" s="45">
        <f t="shared" si="2"/>
        <v>600</v>
      </c>
      <c r="H13" s="52">
        <f t="shared" si="0"/>
        <v>1369</v>
      </c>
    </row>
    <row r="14" spans="1:10">
      <c r="A14" s="49" t="s">
        <v>19</v>
      </c>
      <c r="B14" s="50">
        <f>B10:C10+B13</f>
        <v>2608</v>
      </c>
      <c r="C14" s="50">
        <f>C10:D10+C13</f>
        <v>964</v>
      </c>
      <c r="D14" s="50">
        <f>D10:E10+D13</f>
        <v>1089</v>
      </c>
      <c r="E14" s="50">
        <f>E10:F10+E13</f>
        <v>1336</v>
      </c>
      <c r="F14" s="50">
        <f>F10:H10+F13</f>
        <v>1478</v>
      </c>
      <c r="G14" s="50">
        <f>G10:I10+G13</f>
        <v>650</v>
      </c>
      <c r="H14" s="50">
        <f>H10+H13</f>
        <v>8125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17" t="s">
        <v>58</v>
      </c>
      <c r="B17" s="117"/>
      <c r="C17" s="117"/>
      <c r="D17" s="117"/>
      <c r="E17" s="117"/>
      <c r="F17" s="117"/>
      <c r="G17" s="117"/>
      <c r="H17" s="117"/>
      <c r="I17" s="34"/>
    </row>
    <row r="18" spans="1:9">
      <c r="I18" s="34"/>
    </row>
    <row r="19" spans="1:9" ht="16.5" thickBot="1">
      <c r="A19" s="24"/>
      <c r="B19" s="118" t="s">
        <v>0</v>
      </c>
      <c r="C19" s="118" t="s">
        <v>3</v>
      </c>
      <c r="D19" s="67" t="s">
        <v>9</v>
      </c>
      <c r="E19" s="118" t="s">
        <v>2</v>
      </c>
      <c r="F19" s="118" t="s">
        <v>1</v>
      </c>
      <c r="G19" s="103" t="s">
        <v>51</v>
      </c>
      <c r="H19" s="67" t="s">
        <v>8</v>
      </c>
      <c r="I19" s="34"/>
    </row>
    <row r="20" spans="1:9" ht="16.5" thickTop="1">
      <c r="A20" s="24"/>
      <c r="B20" s="119"/>
      <c r="C20" s="119"/>
      <c r="D20" s="68" t="s">
        <v>12</v>
      </c>
      <c r="E20" s="119"/>
      <c r="F20" s="119"/>
      <c r="G20" s="104" t="s">
        <v>49</v>
      </c>
      <c r="H20" s="68" t="s">
        <v>20</v>
      </c>
      <c r="I20" s="34"/>
    </row>
    <row r="21" spans="1:9">
      <c r="A21" s="46" t="s">
        <v>4</v>
      </c>
      <c r="B21" s="41">
        <v>1409</v>
      </c>
      <c r="C21" s="41">
        <v>760</v>
      </c>
      <c r="D21" s="41">
        <v>25</v>
      </c>
      <c r="E21" s="41">
        <v>441</v>
      </c>
      <c r="F21" s="41">
        <v>266</v>
      </c>
      <c r="G21" s="41">
        <v>50</v>
      </c>
      <c r="H21" s="43">
        <f t="shared" ref="H21:H27" si="3">SUM(B21:G21)</f>
        <v>2951</v>
      </c>
      <c r="I21" s="33"/>
    </row>
    <row r="22" spans="1:9">
      <c r="A22" s="46" t="s">
        <v>7</v>
      </c>
      <c r="B22" s="41">
        <v>1108</v>
      </c>
      <c r="C22" s="41">
        <v>0</v>
      </c>
      <c r="D22" s="41">
        <v>520</v>
      </c>
      <c r="E22" s="41">
        <v>779</v>
      </c>
      <c r="F22" s="41">
        <v>985</v>
      </c>
      <c r="G22" s="41">
        <v>0</v>
      </c>
      <c r="H22" s="43">
        <f t="shared" si="3"/>
        <v>3392</v>
      </c>
      <c r="I22" s="34"/>
    </row>
    <row r="23" spans="1:9">
      <c r="A23" s="46" t="s">
        <v>5</v>
      </c>
      <c r="B23" s="41">
        <v>50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70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22</v>
      </c>
      <c r="F24" s="41">
        <v>0</v>
      </c>
      <c r="G24" s="41">
        <v>0</v>
      </c>
      <c r="H24" s="43">
        <f t="shared" si="3"/>
        <v>63</v>
      </c>
      <c r="I24" s="34"/>
    </row>
    <row r="25" spans="1:9" ht="15.75">
      <c r="A25" s="40" t="s">
        <v>10</v>
      </c>
      <c r="B25" s="45">
        <f t="shared" ref="B25:G25" si="4">SUM(B21:B24)</f>
        <v>2608</v>
      </c>
      <c r="C25" s="45">
        <f t="shared" si="4"/>
        <v>780</v>
      </c>
      <c r="D25" s="45">
        <f t="shared" si="4"/>
        <v>545</v>
      </c>
      <c r="E25" s="45">
        <f t="shared" si="4"/>
        <v>1242</v>
      </c>
      <c r="F25" s="45">
        <f t="shared" si="4"/>
        <v>1251</v>
      </c>
      <c r="G25" s="45">
        <f t="shared" si="4"/>
        <v>50</v>
      </c>
      <c r="H25" s="45">
        <f t="shared" si="3"/>
        <v>6476</v>
      </c>
      <c r="I25" s="34"/>
    </row>
    <row r="26" spans="1:9">
      <c r="A26" s="46" t="s">
        <v>11</v>
      </c>
      <c r="B26" s="41">
        <v>0</v>
      </c>
      <c r="C26" s="41">
        <v>200</v>
      </c>
      <c r="D26" s="41">
        <v>535</v>
      </c>
      <c r="E26" s="41">
        <v>0</v>
      </c>
      <c r="F26" s="41">
        <v>60</v>
      </c>
      <c r="G26" s="41">
        <v>600</v>
      </c>
      <c r="H26" s="43">
        <f t="shared" si="3"/>
        <v>1395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200</v>
      </c>
      <c r="D28" s="45">
        <f t="shared" si="5"/>
        <v>535</v>
      </c>
      <c r="E28" s="45">
        <f t="shared" si="5"/>
        <v>0</v>
      </c>
      <c r="F28" s="45">
        <f t="shared" si="5"/>
        <v>60</v>
      </c>
      <c r="G28" s="45">
        <f t="shared" si="5"/>
        <v>600</v>
      </c>
      <c r="H28" s="45">
        <f t="shared" si="5"/>
        <v>1395</v>
      </c>
      <c r="I28" s="34"/>
    </row>
    <row r="29" spans="1:9">
      <c r="A29" s="49" t="s">
        <v>19</v>
      </c>
      <c r="B29" s="50">
        <f t="shared" ref="B29:G29" si="6">+B25+B28</f>
        <v>2608</v>
      </c>
      <c r="C29" s="50">
        <f t="shared" si="6"/>
        <v>980</v>
      </c>
      <c r="D29" s="50">
        <f t="shared" si="6"/>
        <v>1080</v>
      </c>
      <c r="E29" s="50">
        <f t="shared" si="6"/>
        <v>1242</v>
      </c>
      <c r="F29" s="50">
        <f t="shared" si="6"/>
        <v>1311</v>
      </c>
      <c r="G29" s="50">
        <f t="shared" si="6"/>
        <v>650</v>
      </c>
      <c r="H29" s="50">
        <f>H25+H28</f>
        <v>7871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10" zoomScaleNormal="81" workbookViewId="0">
      <selection activeCell="E29" sqref="E29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17" t="s">
        <v>59</v>
      </c>
      <c r="B5" s="117"/>
      <c r="C5" s="117"/>
      <c r="D5" s="117"/>
      <c r="E5" s="117"/>
      <c r="F5" s="117"/>
      <c r="G5" s="117"/>
      <c r="H5" s="117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24" t="s">
        <v>0</v>
      </c>
      <c r="C8" s="124" t="s">
        <v>3</v>
      </c>
      <c r="D8" s="53" t="s">
        <v>9</v>
      </c>
      <c r="E8" s="124" t="s">
        <v>2</v>
      </c>
      <c r="F8" s="124" t="s">
        <v>1</v>
      </c>
      <c r="G8" s="105" t="s">
        <v>51</v>
      </c>
      <c r="H8" s="53" t="s">
        <v>8</v>
      </c>
    </row>
    <row r="9" spans="1:8" ht="16.5" thickTop="1">
      <c r="A9" s="24"/>
      <c r="B9" s="125"/>
      <c r="C9" s="125"/>
      <c r="D9" s="54" t="s">
        <v>12</v>
      </c>
      <c r="E9" s="125"/>
      <c r="F9" s="125"/>
      <c r="G9" s="106" t="s">
        <v>49</v>
      </c>
      <c r="H9" s="54" t="s">
        <v>20</v>
      </c>
    </row>
    <row r="10" spans="1:8">
      <c r="A10" s="46" t="s">
        <v>4</v>
      </c>
      <c r="B10" s="41">
        <v>165000</v>
      </c>
      <c r="C10" s="41">
        <v>75000</v>
      </c>
      <c r="D10" s="41">
        <v>4000</v>
      </c>
      <c r="E10" s="41">
        <v>26928</v>
      </c>
      <c r="F10" s="41">
        <v>85000</v>
      </c>
      <c r="G10" s="41">
        <v>0</v>
      </c>
      <c r="H10" s="43">
        <f>SUM(B10:G10)</f>
        <v>355928</v>
      </c>
    </row>
    <row r="11" spans="1:8">
      <c r="A11" s="46" t="s">
        <v>7</v>
      </c>
      <c r="B11" s="41">
        <v>6000</v>
      </c>
      <c r="C11" s="41">
        <v>0</v>
      </c>
      <c r="D11" s="41">
        <v>0</v>
      </c>
      <c r="E11" s="41">
        <v>4845</v>
      </c>
      <c r="F11" s="41">
        <v>7200</v>
      </c>
      <c r="G11" s="41">
        <v>0</v>
      </c>
      <c r="H11" s="43">
        <f t="shared" ref="H11:H16" si="0">SUM(B11:G11)</f>
        <v>18045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1000</v>
      </c>
      <c r="F13" s="41">
        <v>0</v>
      </c>
      <c r="G13" s="41">
        <v>0</v>
      </c>
      <c r="H13" s="43">
        <f t="shared" si="0"/>
        <v>2000</v>
      </c>
    </row>
    <row r="14" spans="1:8" ht="15.75">
      <c r="A14" s="40" t="s">
        <v>10</v>
      </c>
      <c r="B14" s="45">
        <f>SUM(B10:B13)</f>
        <v>174000</v>
      </c>
      <c r="C14" s="45">
        <f>SUM(C10:C13)</f>
        <v>75000</v>
      </c>
      <c r="D14" s="45">
        <f>SUM(D10:D13)</f>
        <v>4000</v>
      </c>
      <c r="E14" s="45">
        <f>SUM(E10:E13)</f>
        <v>32773</v>
      </c>
      <c r="F14" s="45">
        <f>SUM(F10:F13)</f>
        <v>92200</v>
      </c>
      <c r="G14" s="41">
        <v>0</v>
      </c>
      <c r="H14" s="43">
        <f t="shared" si="0"/>
        <v>377973</v>
      </c>
    </row>
    <row r="15" spans="1:8">
      <c r="A15" s="46" t="s">
        <v>11</v>
      </c>
      <c r="B15" s="41">
        <v>0</v>
      </c>
      <c r="C15" s="41">
        <v>75000</v>
      </c>
      <c r="D15" s="41">
        <v>53500</v>
      </c>
      <c r="E15" s="41">
        <v>0</v>
      </c>
      <c r="F15" s="41">
        <v>5000</v>
      </c>
      <c r="G15" s="41">
        <v>130000</v>
      </c>
      <c r="H15" s="43">
        <f t="shared" si="0"/>
        <v>263500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75000</v>
      </c>
      <c r="D17" s="45">
        <f t="shared" si="1"/>
        <v>53500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263500</v>
      </c>
    </row>
    <row r="18" spans="1:9" ht="18">
      <c r="A18" s="49" t="s">
        <v>19</v>
      </c>
      <c r="B18" s="50">
        <f t="shared" ref="B18:G18" si="2">+B14+B17</f>
        <v>174000</v>
      </c>
      <c r="C18" s="50">
        <f t="shared" si="2"/>
        <v>150000</v>
      </c>
      <c r="D18" s="50">
        <f t="shared" si="2"/>
        <v>57500</v>
      </c>
      <c r="E18" s="50">
        <f t="shared" si="2"/>
        <v>32773</v>
      </c>
      <c r="F18" s="50">
        <f t="shared" si="2"/>
        <v>97200</v>
      </c>
      <c r="G18" s="50">
        <f t="shared" si="2"/>
        <v>130000</v>
      </c>
      <c r="H18" s="50">
        <f>H17+H14</f>
        <v>641473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zoomScaleNormal="100" workbookViewId="0">
      <selection activeCell="H8" sqref="H8:H14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95" bestFit="1" customWidth="1"/>
  </cols>
  <sheetData>
    <row r="3" spans="1:9">
      <c r="A3" s="126" t="s">
        <v>55</v>
      </c>
      <c r="B3" s="126"/>
      <c r="C3" s="126"/>
      <c r="D3" s="126"/>
      <c r="E3" s="126"/>
      <c r="F3" s="126"/>
      <c r="G3" s="126"/>
      <c r="H3" s="126"/>
      <c r="I3" s="126"/>
    </row>
    <row r="4" spans="1:9">
      <c r="A4" s="55"/>
      <c r="B4" s="55"/>
      <c r="C4" s="55"/>
      <c r="D4" s="55"/>
      <c r="E4" s="55"/>
      <c r="F4" s="55"/>
      <c r="G4" s="55"/>
      <c r="H4" s="55"/>
      <c r="I4" s="96"/>
    </row>
    <row r="5" spans="1:9">
      <c r="A5" s="38"/>
      <c r="B5" s="35"/>
      <c r="C5" s="38"/>
      <c r="D5" s="38"/>
      <c r="E5" s="38"/>
      <c r="F5" s="38"/>
      <c r="G5" s="38"/>
      <c r="H5" s="56"/>
      <c r="I5" s="97"/>
    </row>
    <row r="6" spans="1:9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</row>
    <row r="7" spans="1:9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</row>
    <row r="8" spans="1:9">
      <c r="A8" s="38" t="s">
        <v>27</v>
      </c>
      <c r="B8" s="26">
        <v>2557000</v>
      </c>
      <c r="C8" s="28">
        <f t="shared" ref="C8:C13" si="0">B8+B8*0.05</f>
        <v>2684850</v>
      </c>
      <c r="D8" s="28">
        <f t="shared" ref="D8:D13" si="1">+B8-(B8*5%)</f>
        <v>2429150</v>
      </c>
      <c r="E8" s="28">
        <v>2684000</v>
      </c>
      <c r="F8" s="61">
        <f t="shared" ref="F8:F13" si="2">+E8-B8</f>
        <v>127000</v>
      </c>
      <c r="G8" s="62">
        <f t="shared" ref="G8:G14" si="3">F8*100/B8</f>
        <v>4.9667579194368399</v>
      </c>
      <c r="H8" s="28">
        <v>2684000</v>
      </c>
      <c r="I8" s="110">
        <f t="shared" ref="I8:I13" si="4">H8/$H$14</f>
        <v>0.34538224961717129</v>
      </c>
    </row>
    <row r="9" spans="1:9">
      <c r="A9" s="38" t="s">
        <v>3</v>
      </c>
      <c r="B9" s="35">
        <v>924000</v>
      </c>
      <c r="C9" s="28">
        <f t="shared" si="0"/>
        <v>970200</v>
      </c>
      <c r="D9" s="28">
        <f t="shared" si="1"/>
        <v>877800</v>
      </c>
      <c r="E9" s="28">
        <v>998000</v>
      </c>
      <c r="F9" s="61">
        <f t="shared" si="2"/>
        <v>74000</v>
      </c>
      <c r="G9" s="62">
        <f t="shared" si="3"/>
        <v>8.0086580086580081</v>
      </c>
      <c r="H9" s="28">
        <v>970200</v>
      </c>
      <c r="I9" s="110">
        <f t="shared" si="4"/>
        <v>0.12484719023046931</v>
      </c>
    </row>
    <row r="10" spans="1:9">
      <c r="A10" s="38" t="s">
        <v>45</v>
      </c>
      <c r="B10" s="26">
        <v>1035000</v>
      </c>
      <c r="C10" s="28">
        <f t="shared" si="0"/>
        <v>1086750</v>
      </c>
      <c r="D10" s="28">
        <f t="shared" si="1"/>
        <v>983250</v>
      </c>
      <c r="E10" s="28">
        <v>1086750</v>
      </c>
      <c r="F10" s="61">
        <f t="shared" si="2"/>
        <v>51750</v>
      </c>
      <c r="G10" s="62">
        <f t="shared" si="3"/>
        <v>5</v>
      </c>
      <c r="H10" s="28">
        <v>1086750</v>
      </c>
      <c r="I10" s="110">
        <f t="shared" si="4"/>
        <v>0.13984506697893478</v>
      </c>
    </row>
    <row r="11" spans="1:9">
      <c r="A11" s="38" t="s">
        <v>2</v>
      </c>
      <c r="B11" s="26">
        <v>1083000</v>
      </c>
      <c r="C11" s="28">
        <f t="shared" si="0"/>
        <v>1137150</v>
      </c>
      <c r="D11" s="28">
        <f t="shared" si="1"/>
        <v>1028850</v>
      </c>
      <c r="E11" s="28">
        <v>1137551</v>
      </c>
      <c r="F11" s="61">
        <f t="shared" si="2"/>
        <v>54551</v>
      </c>
      <c r="G11" s="62">
        <f t="shared" si="3"/>
        <v>5.0370267774699906</v>
      </c>
      <c r="H11" s="28">
        <v>1137150</v>
      </c>
      <c r="I11" s="110">
        <f t="shared" si="4"/>
        <v>0.14633063530259552</v>
      </c>
    </row>
    <row r="12" spans="1:9">
      <c r="A12" s="38" t="s">
        <v>28</v>
      </c>
      <c r="B12" s="26">
        <v>1184000</v>
      </c>
      <c r="C12" s="30">
        <f t="shared" si="0"/>
        <v>1243200</v>
      </c>
      <c r="D12" s="30">
        <f t="shared" si="1"/>
        <v>1124800</v>
      </c>
      <c r="E12" s="30">
        <v>1243000</v>
      </c>
      <c r="F12" s="61">
        <f t="shared" si="2"/>
        <v>59000</v>
      </c>
      <c r="G12" s="62">
        <f t="shared" si="3"/>
        <v>4.9831081081081079</v>
      </c>
      <c r="H12" s="30">
        <v>1243000</v>
      </c>
      <c r="I12" s="110">
        <f t="shared" si="4"/>
        <v>0.15995161560139493</v>
      </c>
    </row>
    <row r="13" spans="1:9">
      <c r="A13" s="38" t="s">
        <v>50</v>
      </c>
      <c r="B13" s="88">
        <v>650000</v>
      </c>
      <c r="C13" s="89">
        <f t="shared" si="0"/>
        <v>682500</v>
      </c>
      <c r="D13" s="89">
        <f t="shared" si="1"/>
        <v>617500</v>
      </c>
      <c r="E13" s="89">
        <v>650000</v>
      </c>
      <c r="F13" s="63">
        <f t="shared" si="2"/>
        <v>0</v>
      </c>
      <c r="G13" s="64">
        <f t="shared" si="3"/>
        <v>0</v>
      </c>
      <c r="H13" s="89">
        <v>650000</v>
      </c>
      <c r="I13" s="111">
        <f t="shared" si="4"/>
        <v>8.364324226943419E-2</v>
      </c>
    </row>
    <row r="14" spans="1:9">
      <c r="A14" s="65" t="s">
        <v>16</v>
      </c>
      <c r="B14" s="86">
        <f>SUM(B8:B13)</f>
        <v>7433000</v>
      </c>
      <c r="C14" s="86">
        <f>SUM(C8:C13)</f>
        <v>7804650</v>
      </c>
      <c r="D14" s="86">
        <f>SUM(D8:D13)</f>
        <v>7061350</v>
      </c>
      <c r="E14" s="86">
        <f>SUM(E8:E13)</f>
        <v>7799301</v>
      </c>
      <c r="F14" s="86">
        <f>E14-B14</f>
        <v>366301</v>
      </c>
      <c r="G14" s="66">
        <f t="shared" si="3"/>
        <v>4.9280371317099423</v>
      </c>
      <c r="H14" s="86">
        <f>SUM(H8:H13)</f>
        <v>7771100</v>
      </c>
      <c r="I14" s="99">
        <f>SUM(I8:I13)</f>
        <v>1</v>
      </c>
    </row>
    <row r="15" spans="1:9">
      <c r="A15" s="11"/>
      <c r="B15" s="23"/>
      <c r="C15" s="23"/>
      <c r="D15" s="23"/>
      <c r="E15" s="23"/>
      <c r="F15" s="23"/>
      <c r="G15" s="12"/>
      <c r="H15" s="23"/>
      <c r="I15" s="100"/>
    </row>
    <row r="16" spans="1:9">
      <c r="A16" s="38"/>
      <c r="B16" s="21"/>
      <c r="C16" s="102"/>
      <c r="D16" s="116"/>
      <c r="I16" s="115"/>
    </row>
    <row r="17" spans="1:9" hidden="1">
      <c r="A17" s="38"/>
      <c r="D17" s="10"/>
      <c r="F17" s="10"/>
      <c r="H17" s="28"/>
      <c r="I17" s="113"/>
    </row>
    <row r="18" spans="1:9" hidden="1">
      <c r="A18" s="38"/>
      <c r="D18" s="10"/>
      <c r="F18" s="10"/>
      <c r="H18" s="28"/>
      <c r="I18" s="113"/>
    </row>
    <row r="19" spans="1:9" hidden="1">
      <c r="D19" s="10"/>
      <c r="F19" s="10"/>
      <c r="H19" s="28"/>
      <c r="I19" s="113"/>
    </row>
    <row r="20" spans="1:9" hidden="1">
      <c r="D20" s="10"/>
      <c r="F20" s="10"/>
      <c r="H20" s="28"/>
      <c r="I20" s="113"/>
    </row>
    <row r="21" spans="1:9" hidden="1">
      <c r="D21" s="10"/>
      <c r="F21" s="10"/>
      <c r="H21" s="28"/>
      <c r="I21" s="113"/>
    </row>
    <row r="22" spans="1:9" hidden="1">
      <c r="D22" s="10"/>
      <c r="F22" s="10"/>
      <c r="H22" s="28"/>
      <c r="I22" s="112"/>
    </row>
    <row r="23" spans="1:9">
      <c r="C23" s="102"/>
      <c r="D23" s="10"/>
      <c r="F23" s="10"/>
    </row>
    <row r="24" spans="1:9">
      <c r="C24" s="102"/>
      <c r="D24" s="10"/>
    </row>
    <row r="25" spans="1:9">
      <c r="C25" s="102"/>
      <c r="D25" s="10"/>
    </row>
    <row r="26" spans="1:9">
      <c r="C26" s="102"/>
      <c r="D26" s="10"/>
    </row>
    <row r="27" spans="1:9">
      <c r="C27" s="102"/>
      <c r="D27" s="10"/>
    </row>
    <row r="28" spans="1:9">
      <c r="C28" s="102"/>
      <c r="D28" s="10"/>
    </row>
    <row r="29" spans="1:9">
      <c r="C29" s="102"/>
      <c r="D29" s="10"/>
    </row>
    <row r="30" spans="1:9">
      <c r="C30" s="102"/>
      <c r="D30" s="10"/>
    </row>
    <row r="31" spans="1:9">
      <c r="C31" s="102"/>
      <c r="D31" s="10"/>
    </row>
    <row r="32" spans="1:9">
      <c r="C32" s="102"/>
      <c r="D32" s="10"/>
    </row>
    <row r="33" spans="3:4">
      <c r="C33" s="102"/>
      <c r="D33" s="10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Normal="100" workbookViewId="0">
      <selection activeCell="E6" sqref="E6:E12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28" t="s">
        <v>54</v>
      </c>
      <c r="B1" s="128"/>
      <c r="C1" s="128"/>
      <c r="D1" s="128"/>
      <c r="E1" s="128"/>
      <c r="F1" s="128"/>
      <c r="G1" s="128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09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2399700</v>
      </c>
      <c r="C6" s="101">
        <f t="shared" ref="C6:C11" si="0">B6+B6*0.05</f>
        <v>2519685</v>
      </c>
      <c r="D6" s="30">
        <f t="shared" ref="D6:D11" si="1">B6-(B6*5%)</f>
        <v>2279715</v>
      </c>
      <c r="E6" s="28">
        <v>2400000</v>
      </c>
      <c r="F6" s="28">
        <f t="shared" ref="F6:F11" si="2">E6-B6</f>
        <v>300</v>
      </c>
      <c r="G6" s="37">
        <f t="shared" ref="G6:G12" si="3">F6*100/B6</f>
        <v>1.2501562695336917E-2</v>
      </c>
      <c r="H6" s="93"/>
      <c r="I6" s="107"/>
    </row>
    <row r="7" spans="1:9">
      <c r="A7" s="31" t="s">
        <v>38</v>
      </c>
      <c r="B7" s="28">
        <v>812250</v>
      </c>
      <c r="C7" s="30">
        <f t="shared" si="0"/>
        <v>852862.5</v>
      </c>
      <c r="D7" s="30">
        <f t="shared" si="1"/>
        <v>771637.5</v>
      </c>
      <c r="E7" s="28">
        <v>820000</v>
      </c>
      <c r="F7" s="28">
        <f t="shared" si="2"/>
        <v>7750</v>
      </c>
      <c r="G7" s="37">
        <f t="shared" si="3"/>
        <v>0.9541397353031702</v>
      </c>
      <c r="H7" s="93"/>
      <c r="I7" s="107"/>
    </row>
    <row r="8" spans="1:9">
      <c r="A8" s="31" t="s">
        <v>39</v>
      </c>
      <c r="B8" s="28">
        <v>961590</v>
      </c>
      <c r="C8" s="30">
        <f t="shared" si="0"/>
        <v>1009669.5</v>
      </c>
      <c r="D8" s="30">
        <f t="shared" si="1"/>
        <v>913510.5</v>
      </c>
      <c r="E8" s="28">
        <v>971590</v>
      </c>
      <c r="F8" s="28">
        <f t="shared" si="2"/>
        <v>10000</v>
      </c>
      <c r="G8" s="37">
        <f t="shared" si="3"/>
        <v>1.0399442589877184</v>
      </c>
      <c r="H8" s="93"/>
      <c r="I8" s="107"/>
    </row>
    <row r="9" spans="1:9">
      <c r="A9" s="31" t="s">
        <v>40</v>
      </c>
      <c r="B9" s="28">
        <v>967369.79999999993</v>
      </c>
      <c r="C9" s="30">
        <f t="shared" si="0"/>
        <v>1015738.2899999999</v>
      </c>
      <c r="D9" s="30">
        <f t="shared" si="1"/>
        <v>919001.30999999994</v>
      </c>
      <c r="E9" s="28">
        <v>977370</v>
      </c>
      <c r="F9" s="28">
        <f t="shared" si="2"/>
        <v>10000.20000000007</v>
      </c>
      <c r="G9" s="37">
        <f t="shared" si="3"/>
        <v>1.03375151880905</v>
      </c>
      <c r="H9" s="93"/>
      <c r="I9" s="107"/>
    </row>
    <row r="10" spans="1:9">
      <c r="A10" s="31" t="s">
        <v>28</v>
      </c>
      <c r="B10" s="30">
        <v>1167550</v>
      </c>
      <c r="C10" s="30">
        <f t="shared" si="0"/>
        <v>1225927.5</v>
      </c>
      <c r="D10" s="30">
        <f t="shared" si="1"/>
        <v>1109172.5</v>
      </c>
      <c r="E10" s="28">
        <v>1167550</v>
      </c>
      <c r="F10" s="28">
        <f t="shared" si="2"/>
        <v>0</v>
      </c>
      <c r="G10" s="108">
        <f t="shared" si="3"/>
        <v>0</v>
      </c>
      <c r="H10" s="93"/>
      <c r="I10" s="107"/>
    </row>
    <row r="11" spans="1:9">
      <c r="A11" s="38" t="s">
        <v>50</v>
      </c>
      <c r="B11" s="89">
        <v>617500</v>
      </c>
      <c r="C11" s="89">
        <f t="shared" si="0"/>
        <v>648375</v>
      </c>
      <c r="D11" s="89">
        <f t="shared" si="1"/>
        <v>586625</v>
      </c>
      <c r="E11" s="89">
        <v>617500</v>
      </c>
      <c r="F11" s="89">
        <f t="shared" si="2"/>
        <v>0</v>
      </c>
      <c r="G11" s="76">
        <f t="shared" si="3"/>
        <v>0</v>
      </c>
      <c r="H11" s="93"/>
      <c r="I11" s="107"/>
    </row>
    <row r="12" spans="1:9">
      <c r="A12" s="65" t="s">
        <v>16</v>
      </c>
      <c r="B12" s="86">
        <f>SUM(B6:B11)</f>
        <v>6925959.7999999998</v>
      </c>
      <c r="C12" s="86">
        <f>SUM(C6:C11)</f>
        <v>7272257.79</v>
      </c>
      <c r="D12" s="86">
        <f>SUM(D6:D11)</f>
        <v>6579661.8099999996</v>
      </c>
      <c r="E12" s="86">
        <f>SUM(E6:E11)</f>
        <v>6954010</v>
      </c>
      <c r="F12" s="77">
        <f>SUM(F6:F11)</f>
        <v>28050.20000000007</v>
      </c>
      <c r="G12" s="66">
        <f t="shared" si="3"/>
        <v>0.40500090687791851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28"/>
      <c r="G24" s="38"/>
    </row>
    <row r="25" spans="1:9" ht="13.5" thickTop="1">
      <c r="A25" s="36"/>
      <c r="B25" s="72"/>
      <c r="C25" s="38"/>
      <c r="D25" s="38"/>
      <c r="E25" s="38"/>
      <c r="F25" s="28"/>
      <c r="G25" s="38"/>
    </row>
    <row r="26" spans="1:9">
      <c r="A26" s="13"/>
      <c r="C26" s="10"/>
      <c r="F26" s="10"/>
    </row>
    <row r="27" spans="1:9">
      <c r="A27" s="9"/>
      <c r="F27" s="10"/>
      <c r="H27" s="32"/>
    </row>
    <row r="28" spans="1:9">
      <c r="F28" s="10"/>
      <c r="H28" s="28"/>
    </row>
    <row r="29" spans="1:9" ht="18">
      <c r="A29" s="127"/>
      <c r="B29" s="127"/>
      <c r="C29" s="127"/>
      <c r="D29" s="127"/>
      <c r="E29" s="127"/>
      <c r="F29" s="127"/>
      <c r="G29" s="127"/>
      <c r="H29" s="28"/>
    </row>
    <row r="30" spans="1:9">
      <c r="A30" s="13"/>
      <c r="H30" s="10"/>
    </row>
    <row r="31" spans="1:9">
      <c r="A31" s="13"/>
      <c r="H31" s="10"/>
    </row>
    <row r="32" spans="1:9">
      <c r="A32" s="13"/>
      <c r="H32" s="10"/>
    </row>
    <row r="33" spans="1:8">
      <c r="A33" s="13"/>
      <c r="H33" s="10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2016-09-16T07:43:18Z</cp:lastPrinted>
  <dcterms:created xsi:type="dcterms:W3CDTF">2003-01-03T12:42:11Z</dcterms:created>
  <dcterms:modified xsi:type="dcterms:W3CDTF">2016-09-16T11:20:01Z</dcterms:modified>
</cp:coreProperties>
</file>