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 activeTab="4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 concurrentCalc="0"/>
</workbook>
</file>

<file path=xl/calcChain.xml><?xml version="1.0" encoding="utf-8"?>
<calcChain xmlns="http://schemas.openxmlformats.org/spreadsheetml/2006/main">
  <c r="F25" i="65"/>
  <c r="H14" i="62"/>
  <c r="I10"/>
  <c r="I11"/>
  <c r="I12"/>
  <c r="I13"/>
  <c r="I8"/>
  <c r="I9"/>
  <c r="H16" i="64"/>
  <c r="H12"/>
  <c r="C8" i="62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B14"/>
  <c r="C14"/>
  <c r="D14"/>
  <c r="E14"/>
  <c r="F14"/>
  <c r="G14"/>
  <c r="I14"/>
  <c r="B12" i="63"/>
  <c r="E10" i="65"/>
  <c r="E11" i="64"/>
  <c r="E14" i="66"/>
  <c r="E18"/>
  <c r="G11" i="64"/>
  <c r="H8"/>
  <c r="J8"/>
  <c r="H9"/>
  <c r="J9"/>
  <c r="H10"/>
  <c r="H7"/>
  <c r="J7"/>
  <c r="J12"/>
  <c r="E12" i="63"/>
  <c r="H13" i="64"/>
  <c r="B14" i="66"/>
  <c r="B18"/>
  <c r="G17"/>
  <c r="G18"/>
  <c r="F17"/>
  <c r="E17"/>
  <c r="D17"/>
  <c r="C17"/>
  <c r="H11"/>
  <c r="H12"/>
  <c r="H13"/>
  <c r="H15"/>
  <c r="H17"/>
  <c r="H16"/>
  <c r="H10"/>
  <c r="I14" i="64"/>
  <c r="I11"/>
  <c r="G14"/>
  <c r="H7" i="65"/>
  <c r="H8"/>
  <c r="H9"/>
  <c r="H11"/>
  <c r="H12"/>
  <c r="H6"/>
  <c r="H27"/>
  <c r="H26"/>
  <c r="H28"/>
  <c r="H22"/>
  <c r="H23"/>
  <c r="H24"/>
  <c r="H21"/>
  <c r="G28"/>
  <c r="G25"/>
  <c r="G10"/>
  <c r="G13"/>
  <c r="B11" i="64"/>
  <c r="B15"/>
  <c r="B17"/>
  <c r="F14" i="66"/>
  <c r="D14"/>
  <c r="C14"/>
  <c r="F14" i="64"/>
  <c r="E14"/>
  <c r="D14"/>
  <c r="C14"/>
  <c r="F11"/>
  <c r="E15"/>
  <c r="E17"/>
  <c r="D11"/>
  <c r="C11"/>
  <c r="D24" i="63"/>
  <c r="B24"/>
  <c r="C28" i="65"/>
  <c r="C25"/>
  <c r="C13"/>
  <c r="C10"/>
  <c r="H30"/>
  <c r="E25"/>
  <c r="E29"/>
  <c r="F13"/>
  <c r="E13"/>
  <c r="D13"/>
  <c r="B13"/>
  <c r="F10"/>
  <c r="E14"/>
  <c r="D10"/>
  <c r="B10"/>
  <c r="B14"/>
  <c r="F28"/>
  <c r="D25"/>
  <c r="B14" i="64"/>
  <c r="D28" i="65"/>
  <c r="B17" i="66"/>
  <c r="E28" i="65"/>
  <c r="B28"/>
  <c r="B25"/>
  <c r="B29"/>
  <c r="J13" i="64"/>
  <c r="C29" i="65"/>
  <c r="F18" i="66"/>
  <c r="C18"/>
  <c r="H13" i="65"/>
  <c r="G15" i="64"/>
  <c r="D14" i="65"/>
  <c r="C14"/>
  <c r="C15" i="64"/>
  <c r="C17"/>
  <c r="D18" i="66"/>
  <c r="D29" i="65"/>
  <c r="H14" i="64"/>
  <c r="J14"/>
  <c r="G14" i="65"/>
  <c r="F15" i="64"/>
  <c r="F17"/>
  <c r="H14" i="66"/>
  <c r="H18"/>
  <c r="G29" i="65"/>
  <c r="F29"/>
  <c r="H25"/>
  <c r="H29"/>
  <c r="F14"/>
  <c r="H10"/>
  <c r="H11" i="64"/>
  <c r="J11"/>
  <c r="D15"/>
  <c r="D17"/>
  <c r="J10"/>
  <c r="I15"/>
  <c r="H14" i="65"/>
  <c r="H15" i="64"/>
  <c r="J15"/>
  <c r="D11" i="63"/>
  <c r="D7"/>
  <c r="D8"/>
  <c r="D9"/>
  <c r="D10"/>
  <c r="C9"/>
  <c r="F9"/>
  <c r="G9"/>
  <c r="C10"/>
  <c r="F10"/>
  <c r="G10"/>
  <c r="F6"/>
  <c r="G6"/>
  <c r="C7"/>
  <c r="F7"/>
  <c r="G7"/>
  <c r="C8"/>
  <c r="F8"/>
  <c r="G8"/>
  <c r="C11"/>
  <c r="F11"/>
  <c r="G11"/>
  <c r="C6"/>
  <c r="C12"/>
  <c r="D6"/>
  <c r="D12"/>
  <c r="F12"/>
  <c r="G12"/>
</calcChain>
</file>

<file path=xl/sharedStrings.xml><?xml version="1.0" encoding="utf-8"?>
<sst xmlns="http://schemas.openxmlformats.org/spreadsheetml/2006/main" count="136" uniqueCount="60">
  <si>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</si>
  <si>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</si>
  <si>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</si>
  <si>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</si>
  <si>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</si>
  <si>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</si>
  <si>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</si>
  <si>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</si>
  <si>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</si>
  <si>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</si>
  <si>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</si>
  <si>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</si>
  <si>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</si>
  <si>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</si>
  <si>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</si>
  <si>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</si>
  <si>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</si>
  <si>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</si>
  <si>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</si>
  <si>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</si>
  <si>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</si>
  <si>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</si>
  <si>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</si>
  <si>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</si>
  <si>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</si>
  <si>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</si>
  <si>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</si>
  <si>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</si>
  <si>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</si>
  <si>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</si>
  <si>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</si>
  <si>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</si>
  <si>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</si>
  <si>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</si>
  <si>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</si>
  <si>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</si>
  <si>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</si>
  <si>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</si>
  <si>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</si>
  <si>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</si>
  <si>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</si>
  <si>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</si>
  <si>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</si>
  <si>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</si>
  <si>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</si>
  <si>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</si>
  <si>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</si>
  <si>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</si>
  <si>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</si>
  <si>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</si>
  <si>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</si>
  <si>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</si>
  <si>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35</t>
  </si>
  <si>
    <t>PREVISION DE MARCAS SEMANA 37/2016</t>
  </si>
  <si>
    <t>COMPARACION MARCAS SEMANA NUMERO 36/2016</t>
  </si>
  <si>
    <t>SEMANA NUMERO 35/16</t>
  </si>
  <si>
    <t>DECLARACION DE MARCAS SEMANA 36/2016</t>
  </si>
  <si>
    <t>SNA. 36</t>
  </si>
  <si>
    <t>PREVISION DE MARCAS SEMANA 38/2016</t>
  </si>
  <si>
    <t>MARCA MERCADO LOCAL SEMANA 36/2016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</si>
</sst>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4" fillId="0" borderId="0" xfId="0" applyNumberFormat="1" applyFont="1" applyBorder="1"/>
    <xf numFmtId="166" fontId="0" fillId="0" borderId="0" xfId="5" applyNumberFormat="1" applyFont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166" fontId="1" fillId="0" borderId="5" xfId="5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0" xfId="5" applyNumberFormat="1" applyFont="1"/>
    <xf numFmtId="3" fontId="1" fillId="0" borderId="7" xfId="0" applyNumberFormat="1" applyFont="1" applyBorder="1"/>
    <xf numFmtId="3" fontId="14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13" fillId="0" borderId="0" xfId="1" applyNumberFormat="1" applyFont="1" applyBorder="1"/>
    <xf numFmtId="4" fontId="1" fillId="0" borderId="0" xfId="0" applyNumberFormat="1" applyFont="1" applyBorder="1"/>
    <xf numFmtId="3" fontId="13" fillId="0" borderId="0" xfId="0" applyNumberFormat="1" applyFont="1"/>
    <xf numFmtId="10" fontId="1" fillId="0" borderId="0" xfId="5" applyNumberFormat="1" applyFont="1"/>
    <xf numFmtId="10" fontId="1" fillId="0" borderId="5" xfId="5" applyNumberFormat="1" applyFont="1" applyBorder="1"/>
    <xf numFmtId="166" fontId="0" fillId="0" borderId="0" xfId="5" applyNumberFormat="1" applyFont="1" applyBorder="1"/>
    <xf numFmtId="3" fontId="13" fillId="0" borderId="0" xfId="1" applyFont="1" applyBorder="1"/>
    <xf numFmtId="3" fontId="7" fillId="0" borderId="0" xfId="1" applyFont="1" applyBorder="1"/>
    <xf numFmtId="9" fontId="13" fillId="0" borderId="0" xfId="5" applyFont="1" applyBorder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/>
    <xf numFmtId="3" fontId="16" fillId="0" borderId="0" xfId="1" applyFont="1" applyBorder="1"/>
    <xf numFmtId="3" fontId="16" fillId="0" borderId="0" xfId="0" applyNumberFormat="1" applyFont="1" applyBorder="1"/>
    <xf numFmtId="0" fontId="13" fillId="0" borderId="0" xfId="0" applyFont="1" applyBorder="1" applyAlignment="1">
      <alignment horizontal="center"/>
    </xf>
    <xf numFmtId="10" fontId="16" fillId="0" borderId="0" xfId="5" applyNumberFormat="1" applyFont="1" applyBorder="1"/>
    <xf numFmtId="3" fontId="8" fillId="0" borderId="0" xfId="0" applyNumberFormat="1" applyFont="1"/>
    <xf numFmtId="0" fontId="10" fillId="0" borderId="0" xfId="0" applyFont="1" applyAlignment="1">
      <alignment horizont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3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4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5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6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G13" sqref="G13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26" t="s">
        <v>56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2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27" t="s">
        <v>0</v>
      </c>
      <c r="C5" s="129" t="s">
        <v>3</v>
      </c>
      <c r="D5" s="67" t="s">
        <v>9</v>
      </c>
      <c r="E5" s="131" t="s">
        <v>2</v>
      </c>
      <c r="F5" s="127" t="s">
        <v>1</v>
      </c>
      <c r="G5" s="103" t="s">
        <v>51</v>
      </c>
      <c r="H5" s="67" t="s">
        <v>8</v>
      </c>
      <c r="I5" s="67" t="s">
        <v>16</v>
      </c>
      <c r="J5" s="127" t="s">
        <v>17</v>
      </c>
    </row>
    <row r="6" spans="1:12" ht="16.5" thickTop="1">
      <c r="A6" s="24"/>
      <c r="B6" s="128"/>
      <c r="C6" s="130"/>
      <c r="D6" s="68" t="s">
        <v>12</v>
      </c>
      <c r="E6" s="132"/>
      <c r="F6" s="128"/>
      <c r="G6" s="104" t="s">
        <v>49</v>
      </c>
      <c r="H6" s="68" t="s">
        <v>57</v>
      </c>
      <c r="I6" s="68" t="s">
        <v>52</v>
      </c>
      <c r="J6" s="128"/>
    </row>
    <row r="7" spans="1:12">
      <c r="A7" s="46" t="s">
        <v>4</v>
      </c>
      <c r="B7" s="42">
        <v>1314</v>
      </c>
      <c r="C7" s="42">
        <v>649</v>
      </c>
      <c r="D7" s="41">
        <v>27</v>
      </c>
      <c r="E7" s="41">
        <v>460</v>
      </c>
      <c r="F7" s="41">
        <v>202</v>
      </c>
      <c r="G7" s="41">
        <v>50</v>
      </c>
      <c r="H7" s="43">
        <f>SUM(B7:G7)</f>
        <v>2702</v>
      </c>
      <c r="I7" s="43">
        <v>2625</v>
      </c>
      <c r="J7" s="44">
        <f t="shared" ref="J7:J15" si="0">+H7-I7</f>
        <v>77</v>
      </c>
      <c r="L7" s="4"/>
    </row>
    <row r="8" spans="1:12">
      <c r="A8" s="46" t="s">
        <v>7</v>
      </c>
      <c r="B8" s="41">
        <v>1041</v>
      </c>
      <c r="C8" s="41">
        <v>0</v>
      </c>
      <c r="D8" s="41">
        <v>495</v>
      </c>
      <c r="E8" s="41">
        <v>478</v>
      </c>
      <c r="F8" s="41">
        <v>930</v>
      </c>
      <c r="G8" s="41">
        <v>0</v>
      </c>
      <c r="H8" s="43">
        <f>SUM(B8:G8)</f>
        <v>2944</v>
      </c>
      <c r="I8" s="43">
        <v>3185</v>
      </c>
      <c r="J8" s="44">
        <f t="shared" si="0"/>
        <v>-241</v>
      </c>
      <c r="L8" s="4"/>
    </row>
    <row r="9" spans="1:12">
      <c r="A9" s="46" t="s">
        <v>5</v>
      </c>
      <c r="B9" s="41">
        <v>55</v>
      </c>
      <c r="C9" s="41">
        <v>17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72</v>
      </c>
      <c r="I9" s="43">
        <v>86</v>
      </c>
      <c r="J9" s="44">
        <f t="shared" si="0"/>
        <v>-14</v>
      </c>
      <c r="L9" s="4"/>
    </row>
    <row r="10" spans="1:12">
      <c r="A10" s="46" t="s">
        <v>6</v>
      </c>
      <c r="B10" s="41">
        <v>21</v>
      </c>
      <c r="C10" s="41">
        <v>0</v>
      </c>
      <c r="D10" s="41">
        <v>0</v>
      </c>
      <c r="E10" s="41">
        <v>38</v>
      </c>
      <c r="F10" s="41">
        <v>0</v>
      </c>
      <c r="G10" s="41">
        <v>0</v>
      </c>
      <c r="H10" s="43">
        <f>SUM(B10:G10)</f>
        <v>59</v>
      </c>
      <c r="I10" s="43">
        <v>80</v>
      </c>
      <c r="J10" s="44">
        <f t="shared" si="0"/>
        <v>-21</v>
      </c>
    </row>
    <row r="11" spans="1:12" ht="15.75">
      <c r="A11" s="40" t="s">
        <v>10</v>
      </c>
      <c r="B11" s="45">
        <f>SUM(B7:B10)</f>
        <v>2431</v>
      </c>
      <c r="C11" s="45">
        <f t="shared" ref="C11:H11" si="1">SUM(C7:C10)</f>
        <v>666</v>
      </c>
      <c r="D11" s="45">
        <f t="shared" si="1"/>
        <v>522</v>
      </c>
      <c r="E11" s="45">
        <f t="shared" si="1"/>
        <v>976</v>
      </c>
      <c r="F11" s="45">
        <f t="shared" si="1"/>
        <v>1132</v>
      </c>
      <c r="G11" s="45">
        <f t="shared" si="1"/>
        <v>50</v>
      </c>
      <c r="H11" s="45">
        <f t="shared" si="1"/>
        <v>5777</v>
      </c>
      <c r="I11" s="52">
        <f>SUM(I7:I10)</f>
        <v>5976</v>
      </c>
      <c r="J11" s="48">
        <f t="shared" si="0"/>
        <v>-199</v>
      </c>
    </row>
    <row r="12" spans="1:12">
      <c r="A12" s="46" t="s">
        <v>11</v>
      </c>
      <c r="B12" s="41">
        <v>0</v>
      </c>
      <c r="C12" s="41">
        <v>165</v>
      </c>
      <c r="D12" s="41">
        <v>489</v>
      </c>
      <c r="E12" s="41">
        <v>0</v>
      </c>
      <c r="F12" s="41">
        <v>80</v>
      </c>
      <c r="G12" s="41">
        <v>550</v>
      </c>
      <c r="H12" s="43">
        <f>SUM(B12:G12)</f>
        <v>1284</v>
      </c>
      <c r="I12" s="43">
        <v>1388</v>
      </c>
      <c r="J12" s="44">
        <f t="shared" si="0"/>
        <v>-104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165</v>
      </c>
      <c r="D14" s="45">
        <f t="shared" si="2"/>
        <v>489</v>
      </c>
      <c r="E14" s="45">
        <f t="shared" si="2"/>
        <v>0</v>
      </c>
      <c r="F14" s="45">
        <f t="shared" si="2"/>
        <v>80</v>
      </c>
      <c r="G14" s="45">
        <f t="shared" si="2"/>
        <v>550</v>
      </c>
      <c r="H14" s="52">
        <f>SUM(H12:H13)</f>
        <v>1284</v>
      </c>
      <c r="I14" s="52">
        <f>SUM(I12:I13)</f>
        <v>1388</v>
      </c>
      <c r="J14" s="48">
        <f t="shared" si="0"/>
        <v>-104</v>
      </c>
    </row>
    <row r="15" spans="1:12">
      <c r="A15" s="49" t="s">
        <v>13</v>
      </c>
      <c r="B15" s="50">
        <f t="shared" ref="B15:I15" si="3">B11+B14</f>
        <v>2431</v>
      </c>
      <c r="C15" s="50">
        <f t="shared" si="3"/>
        <v>831</v>
      </c>
      <c r="D15" s="50">
        <f t="shared" si="3"/>
        <v>1011</v>
      </c>
      <c r="E15" s="50">
        <f t="shared" si="3"/>
        <v>976</v>
      </c>
      <c r="F15" s="50">
        <f t="shared" si="3"/>
        <v>1212</v>
      </c>
      <c r="G15" s="50">
        <f t="shared" si="3"/>
        <v>600</v>
      </c>
      <c r="H15" s="50">
        <f t="shared" si="3"/>
        <v>7061</v>
      </c>
      <c r="I15" s="50">
        <f t="shared" si="3"/>
        <v>7364</v>
      </c>
      <c r="J15" s="51">
        <f t="shared" si="0"/>
        <v>-303</v>
      </c>
    </row>
    <row r="16" spans="1:12" ht="15.75">
      <c r="A16" s="47" t="s">
        <v>14</v>
      </c>
      <c r="B16" s="90">
        <v>2493</v>
      </c>
      <c r="C16" s="90">
        <v>854</v>
      </c>
      <c r="D16" s="90">
        <v>1051</v>
      </c>
      <c r="E16" s="90">
        <v>1077</v>
      </c>
      <c r="F16" s="90">
        <v>1339</v>
      </c>
      <c r="G16" s="90">
        <v>550</v>
      </c>
      <c r="H16" s="3">
        <f>SUM(B16:G16)</f>
        <v>7364</v>
      </c>
      <c r="I16" s="5"/>
      <c r="J16" s="4"/>
    </row>
    <row r="17" spans="1:9">
      <c r="A17" s="46" t="s">
        <v>15</v>
      </c>
      <c r="B17" s="41">
        <f>(-B15+B16)</f>
        <v>62</v>
      </c>
      <c r="C17" s="41">
        <f>(-C15+C16)</f>
        <v>23</v>
      </c>
      <c r="D17" s="41">
        <f>(-D15+D16)</f>
        <v>40</v>
      </c>
      <c r="E17" s="41">
        <f>(-E15+E16)</f>
        <v>101</v>
      </c>
      <c r="F17" s="41">
        <f>(-F15+F16)</f>
        <v>127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114"/>
      <c r="I18" s="20"/>
    </row>
    <row r="19" spans="1:9">
      <c r="H19" s="81"/>
    </row>
    <row r="20" spans="1:9">
      <c r="H20" s="83"/>
    </row>
    <row r="21" spans="1:9">
      <c r="H21" s="81"/>
    </row>
    <row r="22" spans="1:9">
      <c r="H22" s="83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A7" zoomScaleNormal="81" workbookViewId="0">
      <selection activeCell="F30" sqref="F30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26" t="s">
        <v>53</v>
      </c>
      <c r="B2" s="126"/>
      <c r="C2" s="126"/>
      <c r="D2" s="126"/>
      <c r="E2" s="126"/>
      <c r="F2" s="126"/>
      <c r="G2" s="126"/>
      <c r="H2" s="126"/>
      <c r="I2" s="6"/>
    </row>
    <row r="4" spans="1:10" ht="16.5" thickBot="1">
      <c r="A4" s="24"/>
      <c r="B4" s="127" t="s">
        <v>0</v>
      </c>
      <c r="C4" s="127" t="s">
        <v>3</v>
      </c>
      <c r="D4" s="67" t="s">
        <v>9</v>
      </c>
      <c r="E4" s="127" t="s">
        <v>2</v>
      </c>
      <c r="F4" s="127" t="s">
        <v>1</v>
      </c>
      <c r="G4" s="103" t="s">
        <v>51</v>
      </c>
      <c r="H4" s="67" t="s">
        <v>8</v>
      </c>
      <c r="I4" s="17"/>
    </row>
    <row r="5" spans="1:10" ht="16.5" thickTop="1">
      <c r="A5" s="24"/>
      <c r="B5" s="128"/>
      <c r="C5" s="128"/>
      <c r="D5" s="68" t="s">
        <v>12</v>
      </c>
      <c r="E5" s="128"/>
      <c r="F5" s="128"/>
      <c r="G5" s="104" t="s">
        <v>49</v>
      </c>
      <c r="H5" s="68" t="s">
        <v>20</v>
      </c>
      <c r="I5" s="17"/>
    </row>
    <row r="6" spans="1:10">
      <c r="A6" s="46" t="s">
        <v>4</v>
      </c>
      <c r="B6" s="41">
        <v>1290</v>
      </c>
      <c r="C6" s="41">
        <v>662</v>
      </c>
      <c r="D6" s="41">
        <v>23</v>
      </c>
      <c r="E6" s="41">
        <v>439</v>
      </c>
      <c r="F6" s="41">
        <v>239</v>
      </c>
      <c r="G6" s="41">
        <v>50</v>
      </c>
      <c r="H6" s="43">
        <f>SUM(B6:G6)</f>
        <v>2703</v>
      </c>
      <c r="I6" s="18"/>
      <c r="J6" s="16"/>
    </row>
    <row r="7" spans="1:10">
      <c r="A7" s="46" t="s">
        <v>7</v>
      </c>
      <c r="B7" s="41">
        <v>1068</v>
      </c>
      <c r="C7" s="41">
        <v>0</v>
      </c>
      <c r="D7" s="41">
        <v>470</v>
      </c>
      <c r="E7" s="41">
        <v>520</v>
      </c>
      <c r="F7" s="41">
        <v>920</v>
      </c>
      <c r="G7" s="41">
        <v>0</v>
      </c>
      <c r="H7" s="43">
        <f t="shared" ref="H7:H13" si="0">SUM(B7:G7)</f>
        <v>2978</v>
      </c>
      <c r="I7" s="17"/>
      <c r="J7" s="16"/>
    </row>
    <row r="8" spans="1:10">
      <c r="A8" s="46" t="s">
        <v>5</v>
      </c>
      <c r="B8" s="41">
        <v>72</v>
      </c>
      <c r="C8" s="41">
        <v>20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92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42</v>
      </c>
      <c r="F9" s="41">
        <v>0</v>
      </c>
      <c r="G9" s="41">
        <v>0</v>
      </c>
      <c r="H9" s="43">
        <f t="shared" si="0"/>
        <v>83</v>
      </c>
      <c r="I9" s="17"/>
      <c r="J9" s="16"/>
    </row>
    <row r="10" spans="1:10" ht="15.75">
      <c r="A10" s="40" t="s">
        <v>10</v>
      </c>
      <c r="B10" s="45">
        <f t="shared" ref="B10:G10" si="1">SUM(B6:B9)</f>
        <v>2471</v>
      </c>
      <c r="C10" s="45">
        <f t="shared" si="1"/>
        <v>682</v>
      </c>
      <c r="D10" s="45">
        <f t="shared" si="1"/>
        <v>493</v>
      </c>
      <c r="E10" s="45">
        <f t="shared" si="1"/>
        <v>1001</v>
      </c>
      <c r="F10" s="45">
        <f t="shared" si="1"/>
        <v>1159</v>
      </c>
      <c r="G10" s="45">
        <f t="shared" si="1"/>
        <v>50</v>
      </c>
      <c r="H10" s="52">
        <f t="shared" si="0"/>
        <v>5856</v>
      </c>
      <c r="I10" s="17"/>
      <c r="J10" s="16"/>
    </row>
    <row r="11" spans="1:10">
      <c r="A11" s="46" t="s">
        <v>11</v>
      </c>
      <c r="B11" s="41">
        <v>0</v>
      </c>
      <c r="C11" s="41">
        <v>190</v>
      </c>
      <c r="D11" s="41">
        <v>471</v>
      </c>
      <c r="E11" s="41">
        <v>0</v>
      </c>
      <c r="F11" s="41">
        <v>60</v>
      </c>
      <c r="G11" s="41">
        <v>600</v>
      </c>
      <c r="H11" s="43">
        <f t="shared" si="0"/>
        <v>1321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190</v>
      </c>
      <c r="D13" s="45">
        <f t="shared" si="2"/>
        <v>471</v>
      </c>
      <c r="E13" s="45">
        <f t="shared" si="2"/>
        <v>0</v>
      </c>
      <c r="F13" s="45">
        <f t="shared" si="2"/>
        <v>60</v>
      </c>
      <c r="G13" s="45">
        <f t="shared" si="2"/>
        <v>600</v>
      </c>
      <c r="H13" s="52">
        <f t="shared" si="0"/>
        <v>1321</v>
      </c>
    </row>
    <row r="14" spans="1:10">
      <c r="A14" s="49" t="s">
        <v>19</v>
      </c>
      <c r="B14" s="50">
        <f>B10:C10+B13</f>
        <v>2471</v>
      </c>
      <c r="C14" s="50">
        <f>C10:D10+C13</f>
        <v>872</v>
      </c>
      <c r="D14" s="50">
        <f>D10:E10+D13</f>
        <v>964</v>
      </c>
      <c r="E14" s="50">
        <f>E10:F10+E13</f>
        <v>1001</v>
      </c>
      <c r="F14" s="50">
        <f>F10:H10+F13</f>
        <v>1219</v>
      </c>
      <c r="G14" s="50">
        <f>G10:I10+G13</f>
        <v>650</v>
      </c>
      <c r="H14" s="50">
        <f>H10+H13</f>
        <v>7177</v>
      </c>
      <c r="I14" s="81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26" t="s">
        <v>58</v>
      </c>
      <c r="B17" s="126"/>
      <c r="C17" s="126"/>
      <c r="D17" s="126"/>
      <c r="E17" s="126"/>
      <c r="F17" s="126"/>
      <c r="G17" s="126"/>
      <c r="H17" s="126"/>
      <c r="I17" s="34"/>
    </row>
    <row r="18" spans="1:9">
      <c r="I18" s="34"/>
    </row>
    <row r="19" spans="1:9" ht="16.5" thickBot="1">
      <c r="A19" s="24"/>
      <c r="B19" s="127" t="s">
        <v>0</v>
      </c>
      <c r="C19" s="127" t="s">
        <v>3</v>
      </c>
      <c r="D19" s="67" t="s">
        <v>9</v>
      </c>
      <c r="E19" s="127" t="s">
        <v>2</v>
      </c>
      <c r="F19" s="127" t="s">
        <v>1</v>
      </c>
      <c r="G19" s="103" t="s">
        <v>51</v>
      </c>
      <c r="H19" s="67" t="s">
        <v>8</v>
      </c>
      <c r="I19" s="34"/>
    </row>
    <row r="20" spans="1:9" ht="16.5" thickTop="1">
      <c r="A20" s="24"/>
      <c r="B20" s="128"/>
      <c r="C20" s="128"/>
      <c r="D20" s="68" t="s">
        <v>12</v>
      </c>
      <c r="E20" s="128"/>
      <c r="F20" s="128"/>
      <c r="G20" s="104" t="s">
        <v>49</v>
      </c>
      <c r="H20" s="68" t="s">
        <v>20</v>
      </c>
      <c r="I20" s="34"/>
    </row>
    <row r="21" spans="1:9">
      <c r="A21" s="46" t="s">
        <v>4</v>
      </c>
      <c r="B21" s="41">
        <v>1340</v>
      </c>
      <c r="C21" s="41">
        <v>650</v>
      </c>
      <c r="D21" s="41">
        <v>25</v>
      </c>
      <c r="E21" s="41">
        <v>443</v>
      </c>
      <c r="F21" s="41">
        <v>246</v>
      </c>
      <c r="G21" s="41">
        <v>50</v>
      </c>
      <c r="H21" s="43">
        <f t="shared" ref="H21:H27" si="3">SUM(B21:G21)</f>
        <v>2754</v>
      </c>
      <c r="I21" s="33"/>
    </row>
    <row r="22" spans="1:9">
      <c r="A22" s="46" t="s">
        <v>7</v>
      </c>
      <c r="B22" s="41">
        <v>1068</v>
      </c>
      <c r="C22" s="41">
        <v>0</v>
      </c>
      <c r="D22" s="41">
        <v>490</v>
      </c>
      <c r="E22" s="41">
        <v>465</v>
      </c>
      <c r="F22" s="41">
        <v>925</v>
      </c>
      <c r="G22" s="41">
        <v>0</v>
      </c>
      <c r="H22" s="43">
        <f t="shared" si="3"/>
        <v>2948</v>
      </c>
      <c r="I22" s="34"/>
    </row>
    <row r="23" spans="1:9">
      <c r="A23" s="46" t="s">
        <v>5</v>
      </c>
      <c r="B23" s="41">
        <v>55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75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2504</v>
      </c>
      <c r="C25" s="45">
        <f t="shared" si="4"/>
        <v>670</v>
      </c>
      <c r="D25" s="45">
        <f t="shared" si="4"/>
        <v>515</v>
      </c>
      <c r="E25" s="45">
        <f t="shared" si="4"/>
        <v>929</v>
      </c>
      <c r="F25" s="45">
        <f t="shared" si="4"/>
        <v>1171</v>
      </c>
      <c r="G25" s="45">
        <f t="shared" si="4"/>
        <v>50</v>
      </c>
      <c r="H25" s="45">
        <f t="shared" si="3"/>
        <v>5839</v>
      </c>
      <c r="I25" s="34"/>
    </row>
    <row r="26" spans="1:9">
      <c r="A26" s="46" t="s">
        <v>11</v>
      </c>
      <c r="B26" s="41">
        <v>0</v>
      </c>
      <c r="C26" s="41">
        <v>180</v>
      </c>
      <c r="D26" s="41">
        <v>495</v>
      </c>
      <c r="E26" s="41">
        <v>0</v>
      </c>
      <c r="F26" s="41">
        <v>40</v>
      </c>
      <c r="G26" s="41">
        <v>600</v>
      </c>
      <c r="H26" s="43">
        <f t="shared" si="3"/>
        <v>1315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180</v>
      </c>
      <c r="D28" s="45">
        <f t="shared" si="5"/>
        <v>495</v>
      </c>
      <c r="E28" s="45">
        <f t="shared" si="5"/>
        <v>0</v>
      </c>
      <c r="F28" s="45">
        <f t="shared" si="5"/>
        <v>40</v>
      </c>
      <c r="G28" s="45">
        <f t="shared" si="5"/>
        <v>600</v>
      </c>
      <c r="H28" s="45">
        <f t="shared" si="5"/>
        <v>1315</v>
      </c>
      <c r="I28" s="34"/>
    </row>
    <row r="29" spans="1:9">
      <c r="A29" s="49" t="s">
        <v>19</v>
      </c>
      <c r="B29" s="50">
        <f t="shared" ref="B29:G29" si="6">+B25+B28</f>
        <v>2504</v>
      </c>
      <c r="C29" s="50">
        <f t="shared" si="6"/>
        <v>850</v>
      </c>
      <c r="D29" s="50">
        <f t="shared" si="6"/>
        <v>1010</v>
      </c>
      <c r="E29" s="50">
        <f t="shared" si="6"/>
        <v>929</v>
      </c>
      <c r="F29" s="50">
        <f t="shared" si="6"/>
        <v>1211</v>
      </c>
      <c r="G29" s="50">
        <f t="shared" si="6"/>
        <v>650</v>
      </c>
      <c r="H29" s="50">
        <f>H25+H28</f>
        <v>7154</v>
      </c>
      <c r="I29" s="81"/>
    </row>
    <row r="30" spans="1:9" ht="15.75">
      <c r="A30" s="24"/>
      <c r="B30" s="69"/>
      <c r="C30" s="69"/>
      <c r="D30" s="70"/>
      <c r="E30" s="69"/>
      <c r="F30" s="69"/>
      <c r="G30" s="69"/>
      <c r="H30" s="84">
        <f>2112+700+1247+1306+1219</f>
        <v>6584</v>
      </c>
      <c r="I30" s="34"/>
    </row>
  </sheetData>
  <mergeCells count="10">
    <mergeCell ref="B19:B20"/>
    <mergeCell ref="C19:C20"/>
    <mergeCell ref="E19:E20"/>
    <mergeCell ref="F19:F20"/>
    <mergeCell ref="A2:H2"/>
    <mergeCell ref="B4:B5"/>
    <mergeCell ref="C4:C5"/>
    <mergeCell ref="E4:E5"/>
    <mergeCell ref="F4:F5"/>
    <mergeCell ref="A17:H1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topLeftCell="A4" zoomScaleNormal="81" workbookViewId="0">
      <selection activeCell="G16" sqref="G16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26" t="s">
        <v>59</v>
      </c>
      <c r="B5" s="126"/>
      <c r="C5" s="126"/>
      <c r="D5" s="126"/>
      <c r="E5" s="126"/>
      <c r="F5" s="126"/>
      <c r="G5" s="126"/>
      <c r="H5" s="126"/>
    </row>
    <row r="6" spans="1:8" ht="15.75">
      <c r="A6" s="71"/>
      <c r="B6" s="71"/>
      <c r="C6" s="71"/>
      <c r="D6" s="71"/>
      <c r="E6" s="71"/>
      <c r="F6" s="71"/>
      <c r="G6" s="71"/>
      <c r="H6" s="71"/>
    </row>
    <row r="8" spans="1:8" ht="16.5" thickBot="1">
      <c r="A8" s="24"/>
      <c r="B8" s="133" t="s">
        <v>0</v>
      </c>
      <c r="C8" s="133" t="s">
        <v>3</v>
      </c>
      <c r="D8" s="53" t="s">
        <v>9</v>
      </c>
      <c r="E8" s="133" t="s">
        <v>2</v>
      </c>
      <c r="F8" s="133" t="s">
        <v>1</v>
      </c>
      <c r="G8" s="105" t="s">
        <v>51</v>
      </c>
      <c r="H8" s="53" t="s">
        <v>8</v>
      </c>
    </row>
    <row r="9" spans="1:8" ht="16.5" thickTop="1">
      <c r="A9" s="24"/>
      <c r="B9" s="134"/>
      <c r="C9" s="134"/>
      <c r="D9" s="54" t="s">
        <v>12</v>
      </c>
      <c r="E9" s="134"/>
      <c r="F9" s="134"/>
      <c r="G9" s="106" t="s">
        <v>49</v>
      </c>
      <c r="H9" s="54" t="s">
        <v>20</v>
      </c>
    </row>
    <row r="10" spans="1:8">
      <c r="A10" s="46" t="s">
        <v>4</v>
      </c>
      <c r="B10" s="41">
        <v>140000</v>
      </c>
      <c r="C10" s="41">
        <v>85000</v>
      </c>
      <c r="D10" s="41">
        <v>4000</v>
      </c>
      <c r="E10" s="41">
        <v>17000</v>
      </c>
      <c r="F10" s="41">
        <v>108000</v>
      </c>
      <c r="G10" s="41">
        <v>0</v>
      </c>
      <c r="H10" s="43">
        <f>SUM(B10:G10)</f>
        <v>354000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5349</v>
      </c>
      <c r="F11" s="41">
        <v>6000</v>
      </c>
      <c r="G11" s="41">
        <v>0</v>
      </c>
      <c r="H11" s="43">
        <f t="shared" ref="H11:H16" si="0">SUM(B11:G11)</f>
        <v>17349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 t="shared" si="0"/>
        <v>1000</v>
      </c>
    </row>
    <row r="14" spans="1:8" ht="15.75">
      <c r="A14" s="40" t="s">
        <v>10</v>
      </c>
      <c r="B14" s="45">
        <f>SUM(B10:B13)</f>
        <v>149000</v>
      </c>
      <c r="C14" s="45">
        <f>SUM(C10:C13)</f>
        <v>85000</v>
      </c>
      <c r="D14" s="45">
        <f>SUM(D10:D13)</f>
        <v>4000</v>
      </c>
      <c r="E14" s="45">
        <f>SUM(E10:E13)</f>
        <v>22349</v>
      </c>
      <c r="F14" s="45">
        <f>SUM(F10:F13)</f>
        <v>114000</v>
      </c>
      <c r="G14" s="41">
        <v>0</v>
      </c>
      <c r="H14" s="43">
        <f t="shared" si="0"/>
        <v>374349</v>
      </c>
    </row>
    <row r="15" spans="1:8">
      <c r="A15" s="46" t="s">
        <v>11</v>
      </c>
      <c r="B15" s="41">
        <v>0</v>
      </c>
      <c r="C15" s="41">
        <v>75000</v>
      </c>
      <c r="D15" s="41">
        <v>43800</v>
      </c>
      <c r="E15" s="41">
        <v>0</v>
      </c>
      <c r="F15" s="41">
        <v>5000</v>
      </c>
      <c r="G15" s="41">
        <v>130000</v>
      </c>
      <c r="H15" s="43">
        <f t="shared" si="0"/>
        <v>253800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75000</v>
      </c>
      <c r="D17" s="45">
        <f t="shared" si="1"/>
        <v>43800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253800</v>
      </c>
    </row>
    <row r="18" spans="1:9" ht="18">
      <c r="A18" s="49" t="s">
        <v>19</v>
      </c>
      <c r="B18" s="50">
        <f t="shared" ref="B18:G18" si="2">+B14+B17</f>
        <v>149000</v>
      </c>
      <c r="C18" s="50">
        <f t="shared" si="2"/>
        <v>160000</v>
      </c>
      <c r="D18" s="50">
        <f t="shared" si="2"/>
        <v>47800</v>
      </c>
      <c r="E18" s="50">
        <f t="shared" si="2"/>
        <v>22349</v>
      </c>
      <c r="F18" s="50">
        <f t="shared" si="2"/>
        <v>119000</v>
      </c>
      <c r="G18" s="50">
        <f t="shared" si="2"/>
        <v>130000</v>
      </c>
      <c r="H18" s="50">
        <f>H17+H14</f>
        <v>628149</v>
      </c>
      <c r="I18" s="82"/>
    </row>
    <row r="19" spans="1:9">
      <c r="I19" s="34"/>
    </row>
    <row r="20" spans="1:9">
      <c r="H20" s="83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1"/>
  <sheetViews>
    <sheetView zoomScaleNormal="100" workbookViewId="0">
      <selection activeCell="H26" sqref="H26"/>
    </sheetView>
  </sheetViews>
  <sheetFormatPr baseColWidth="10" defaultColWidth="11.140625" defaultRowHeight="12.75"/>
  <cols>
    <col min="1" max="1" width="19.28515625" bestFit="1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5703125" style="95" bestFit="1" customWidth="1"/>
    <col min="10" max="10" width="11.28515625" style="120" customWidth="1"/>
    <col min="11" max="11" width="11.140625" style="120"/>
  </cols>
  <sheetData>
    <row r="3" spans="1:11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19"/>
      <c r="K3" s="119"/>
    </row>
    <row r="4" spans="1:11">
      <c r="A4" s="55"/>
      <c r="B4" s="55"/>
      <c r="C4" s="55"/>
      <c r="D4" s="55"/>
      <c r="E4" s="55"/>
      <c r="F4" s="55"/>
      <c r="G4" s="55"/>
      <c r="H4" s="55"/>
      <c r="I4" s="96"/>
    </row>
    <row r="5" spans="1:11">
      <c r="A5" s="38"/>
      <c r="B5" s="35"/>
      <c r="C5" s="38"/>
      <c r="D5" s="38"/>
      <c r="E5" s="38"/>
      <c r="F5" s="38"/>
      <c r="G5" s="38"/>
      <c r="H5" s="56"/>
      <c r="I5" s="97"/>
      <c r="J5" s="121"/>
      <c r="K5" s="122"/>
    </row>
    <row r="6" spans="1:11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97" t="s">
        <v>18</v>
      </c>
      <c r="J6" s="123"/>
      <c r="K6" s="123"/>
    </row>
    <row r="7" spans="1:11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98" t="s">
        <v>46</v>
      </c>
      <c r="J7" s="123"/>
      <c r="K7" s="123"/>
    </row>
    <row r="8" spans="1:11">
      <c r="A8" s="38" t="s">
        <v>27</v>
      </c>
      <c r="B8" s="26">
        <v>2456000</v>
      </c>
      <c r="C8" s="28">
        <f t="shared" ref="C8:C13" si="0">B8+B8*0.05</f>
        <v>2578800</v>
      </c>
      <c r="D8" s="116">
        <f t="shared" ref="D8:D13" si="1">+B8-(B8*5%)</f>
        <v>2333200</v>
      </c>
      <c r="E8" s="116">
        <v>2431000</v>
      </c>
      <c r="F8" s="117">
        <f t="shared" ref="F8:F13" si="2">+E8-B8</f>
        <v>-25000</v>
      </c>
      <c r="G8" s="118">
        <f t="shared" ref="G8:G14" si="3">F8*100/B8</f>
        <v>-1.0179153094462541</v>
      </c>
      <c r="H8" s="116">
        <v>2431000</v>
      </c>
      <c r="I8" s="110">
        <f t="shared" ref="I8:I13" si="4">H8/$H$14</f>
        <v>0.34443643766295556</v>
      </c>
      <c r="J8" s="113"/>
      <c r="K8" s="113"/>
    </row>
    <row r="9" spans="1:11">
      <c r="A9" s="38" t="s">
        <v>3</v>
      </c>
      <c r="B9" s="35">
        <v>833000</v>
      </c>
      <c r="C9" s="28">
        <f t="shared" si="0"/>
        <v>874650</v>
      </c>
      <c r="D9" s="116">
        <f t="shared" si="1"/>
        <v>791350</v>
      </c>
      <c r="E9" s="116">
        <v>831000</v>
      </c>
      <c r="F9" s="117">
        <f t="shared" si="2"/>
        <v>-2000</v>
      </c>
      <c r="G9" s="118">
        <f t="shared" si="3"/>
        <v>-0.24009603841536614</v>
      </c>
      <c r="H9" s="116">
        <v>831000</v>
      </c>
      <c r="I9" s="110">
        <f t="shared" si="4"/>
        <v>0.11774030427721763</v>
      </c>
      <c r="J9" s="113"/>
      <c r="K9" s="113"/>
    </row>
    <row r="10" spans="1:11">
      <c r="A10" s="38" t="s">
        <v>45</v>
      </c>
      <c r="B10" s="26">
        <v>1033000</v>
      </c>
      <c r="C10" s="28">
        <f t="shared" si="0"/>
        <v>1084650</v>
      </c>
      <c r="D10" s="28">
        <f t="shared" si="1"/>
        <v>981350</v>
      </c>
      <c r="E10" s="28">
        <v>1011000</v>
      </c>
      <c r="F10" s="61">
        <f t="shared" si="2"/>
        <v>-22000</v>
      </c>
      <c r="G10" s="62">
        <f t="shared" si="3"/>
        <v>-2.1297192642787994</v>
      </c>
      <c r="H10" s="28">
        <v>1011000</v>
      </c>
      <c r="I10" s="110">
        <f t="shared" si="4"/>
        <v>0.14324361928311316</v>
      </c>
      <c r="J10" s="113"/>
      <c r="K10" s="113"/>
    </row>
    <row r="11" spans="1:11">
      <c r="A11" s="38" t="s">
        <v>2</v>
      </c>
      <c r="B11" s="26">
        <v>930000</v>
      </c>
      <c r="C11" s="28">
        <f t="shared" si="0"/>
        <v>976500</v>
      </c>
      <c r="D11" s="28">
        <f t="shared" si="1"/>
        <v>883500</v>
      </c>
      <c r="E11" s="28">
        <v>976206</v>
      </c>
      <c r="F11" s="61">
        <f t="shared" si="2"/>
        <v>46206</v>
      </c>
      <c r="G11" s="62">
        <f t="shared" si="3"/>
        <v>4.9683870967741939</v>
      </c>
      <c r="H11" s="28">
        <v>976206</v>
      </c>
      <c r="I11" s="110">
        <f t="shared" si="4"/>
        <v>0.13831382849247353</v>
      </c>
      <c r="J11" s="113"/>
      <c r="K11" s="113"/>
    </row>
    <row r="12" spans="1:11">
      <c r="A12" s="38" t="s">
        <v>28</v>
      </c>
      <c r="B12" s="26">
        <v>1296000</v>
      </c>
      <c r="C12" s="30">
        <f t="shared" si="0"/>
        <v>1360800</v>
      </c>
      <c r="D12" s="30">
        <f t="shared" si="1"/>
        <v>1231200</v>
      </c>
      <c r="E12" s="30">
        <v>1212000</v>
      </c>
      <c r="F12" s="61">
        <f t="shared" si="2"/>
        <v>-84000</v>
      </c>
      <c r="G12" s="62">
        <f t="shared" si="3"/>
        <v>-6.4814814814814818</v>
      </c>
      <c r="H12" s="30">
        <v>1231200</v>
      </c>
      <c r="I12" s="110">
        <f t="shared" si="4"/>
        <v>0.17444267464032534</v>
      </c>
      <c r="J12" s="113"/>
      <c r="K12" s="113"/>
    </row>
    <row r="13" spans="1:11">
      <c r="A13" s="38" t="s">
        <v>50</v>
      </c>
      <c r="B13" s="88">
        <v>550000</v>
      </c>
      <c r="C13" s="89">
        <f t="shared" si="0"/>
        <v>577500</v>
      </c>
      <c r="D13" s="89">
        <f t="shared" si="1"/>
        <v>522500</v>
      </c>
      <c r="E13" s="89">
        <v>600000</v>
      </c>
      <c r="F13" s="63">
        <f t="shared" si="2"/>
        <v>50000</v>
      </c>
      <c r="G13" s="64">
        <f t="shared" si="3"/>
        <v>9.0909090909090917</v>
      </c>
      <c r="H13" s="89">
        <v>577500</v>
      </c>
      <c r="I13" s="111">
        <f t="shared" si="4"/>
        <v>8.1823135643914788E-2</v>
      </c>
      <c r="J13" s="113"/>
      <c r="K13" s="113"/>
    </row>
    <row r="14" spans="1:11">
      <c r="A14" s="65" t="s">
        <v>16</v>
      </c>
      <c r="B14" s="86">
        <f>SUM(B8:B13)</f>
        <v>7098000</v>
      </c>
      <c r="C14" s="86">
        <f>SUM(C8:C13)</f>
        <v>7452900</v>
      </c>
      <c r="D14" s="86">
        <f>SUM(D8:D13)</f>
        <v>6743100</v>
      </c>
      <c r="E14" s="86">
        <f>SUM(E8:E13)</f>
        <v>7061206</v>
      </c>
      <c r="F14" s="86">
        <f>E14-B14</f>
        <v>-36794</v>
      </c>
      <c r="G14" s="66">
        <f t="shared" si="3"/>
        <v>-0.51837137221752605</v>
      </c>
      <c r="H14" s="86">
        <f>SUM(H8:H13)</f>
        <v>7057906</v>
      </c>
      <c r="I14" s="99">
        <f>SUM(I8:I13)</f>
        <v>1</v>
      </c>
      <c r="J14" s="94"/>
      <c r="K14" s="94"/>
    </row>
    <row r="15" spans="1:11">
      <c r="A15" s="11"/>
      <c r="B15" s="23"/>
      <c r="C15" s="23"/>
      <c r="D15" s="23"/>
      <c r="E15" s="23"/>
      <c r="F15" s="23"/>
      <c r="G15" s="12"/>
      <c r="H15" s="23"/>
      <c r="I15" s="100"/>
    </row>
    <row r="16" spans="1:11">
      <c r="A16" s="38"/>
      <c r="B16" s="21"/>
      <c r="C16" s="102"/>
      <c r="D16" s="125"/>
      <c r="I16" s="115"/>
      <c r="J16" s="124"/>
      <c r="K16" s="124"/>
    </row>
    <row r="17" spans="1:11" hidden="1">
      <c r="A17" s="38"/>
      <c r="D17" s="10"/>
      <c r="F17" s="10"/>
      <c r="H17" s="28"/>
      <c r="I17" s="113"/>
      <c r="J17" s="124"/>
      <c r="K17" s="124"/>
    </row>
    <row r="18" spans="1:11" hidden="1">
      <c r="A18" s="38"/>
      <c r="D18" s="10"/>
      <c r="F18" s="10"/>
      <c r="H18" s="28"/>
      <c r="I18" s="113"/>
      <c r="J18" s="124"/>
      <c r="K18" s="124"/>
    </row>
    <row r="19" spans="1:11" hidden="1">
      <c r="D19" s="10"/>
      <c r="F19" s="10"/>
      <c r="H19" s="28"/>
      <c r="I19" s="113"/>
      <c r="J19" s="124"/>
      <c r="K19" s="124"/>
    </row>
    <row r="20" spans="1:11" hidden="1">
      <c r="D20" s="10"/>
      <c r="F20" s="10"/>
      <c r="H20" s="28"/>
      <c r="I20" s="113"/>
      <c r="J20" s="124"/>
      <c r="K20" s="124"/>
    </row>
    <row r="21" spans="1:11" hidden="1">
      <c r="D21" s="10"/>
      <c r="F21" s="10"/>
      <c r="H21" s="28"/>
      <c r="I21" s="113"/>
      <c r="J21" s="124"/>
      <c r="K21" s="124"/>
    </row>
    <row r="22" spans="1:11" hidden="1">
      <c r="D22" s="10"/>
      <c r="F22" s="10"/>
      <c r="H22" s="28"/>
      <c r="I22" s="112"/>
      <c r="J22" s="124"/>
      <c r="K22" s="124"/>
    </row>
    <row r="23" spans="1:11">
      <c r="C23" s="102"/>
      <c r="D23" s="10"/>
      <c r="F23" s="10"/>
      <c r="I23" s="112"/>
      <c r="J23" s="124"/>
      <c r="K23" s="124"/>
    </row>
    <row r="24" spans="1:11">
      <c r="C24" s="102"/>
      <c r="D24" s="10"/>
      <c r="F24" s="10"/>
      <c r="J24" s="124"/>
      <c r="K24" s="124"/>
    </row>
    <row r="25" spans="1:11">
      <c r="C25" s="102"/>
      <c r="D25" s="10"/>
      <c r="J25" s="124"/>
      <c r="K25" s="124"/>
    </row>
    <row r="26" spans="1:11">
      <c r="C26" s="102"/>
      <c r="D26" s="10"/>
      <c r="J26" s="124"/>
      <c r="K26" s="124"/>
    </row>
    <row r="27" spans="1:11">
      <c r="C27" s="102"/>
      <c r="D27" s="10"/>
      <c r="J27" s="124"/>
      <c r="K27" s="124"/>
    </row>
    <row r="28" spans="1:11">
      <c r="C28" s="102"/>
      <c r="D28" s="10"/>
      <c r="J28" s="124"/>
      <c r="K28" s="124"/>
    </row>
    <row r="29" spans="1:11">
      <c r="C29" s="102"/>
      <c r="D29" s="10"/>
      <c r="J29" s="124"/>
      <c r="K29" s="124"/>
    </row>
    <row r="30" spans="1:11">
      <c r="C30" s="102"/>
      <c r="D30" s="10"/>
    </row>
    <row r="31" spans="1:11">
      <c r="D31" s="10"/>
    </row>
  </sheetData>
  <mergeCells count="1">
    <mergeCell ref="A3:I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topLeftCell="A4" zoomScaleNormal="100" workbookViewId="0">
      <selection activeCell="G19" sqref="G19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10" max="10" width="15" bestFit="1" customWidth="1"/>
  </cols>
  <sheetData>
    <row r="1" spans="1:9">
      <c r="A1" s="137" t="s">
        <v>55</v>
      </c>
      <c r="B1" s="137"/>
      <c r="C1" s="137"/>
      <c r="D1" s="137"/>
      <c r="E1" s="137"/>
      <c r="F1" s="137"/>
      <c r="G1" s="137"/>
      <c r="H1" s="38"/>
    </row>
    <row r="2" spans="1:9">
      <c r="A2" s="38"/>
      <c r="B2" s="72"/>
      <c r="C2" s="38"/>
      <c r="D2" s="38"/>
      <c r="E2" s="38"/>
      <c r="F2" s="38"/>
      <c r="G2" s="38"/>
      <c r="H2" s="38"/>
    </row>
    <row r="3" spans="1:9">
      <c r="A3" s="38"/>
      <c r="B3" s="72"/>
      <c r="C3" s="38"/>
      <c r="D3" s="38"/>
      <c r="E3" s="38"/>
      <c r="F3" s="38"/>
      <c r="G3" s="38"/>
      <c r="H3" s="109"/>
      <c r="I3" s="91"/>
    </row>
    <row r="4" spans="1:9">
      <c r="A4" s="38"/>
      <c r="B4" s="73"/>
      <c r="C4" s="74" t="s">
        <v>21</v>
      </c>
      <c r="D4" s="74" t="s">
        <v>34</v>
      </c>
      <c r="E4" s="57"/>
      <c r="F4" s="57"/>
      <c r="G4" s="38"/>
      <c r="H4" s="92"/>
      <c r="I4" s="92"/>
    </row>
    <row r="5" spans="1:9">
      <c r="A5" s="58" t="s">
        <v>23</v>
      </c>
      <c r="B5" s="75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  <c r="H5" s="92"/>
      <c r="I5" s="92"/>
    </row>
    <row r="6" spans="1:9">
      <c r="A6" s="31" t="s">
        <v>27</v>
      </c>
      <c r="B6" s="28">
        <v>2235406.9716054294</v>
      </c>
      <c r="C6" s="101">
        <f t="shared" ref="C6:C11" si="0">B6+B6*0.05</f>
        <v>2347177.3201857009</v>
      </c>
      <c r="D6" s="30">
        <f t="shared" ref="D6:D11" si="1">B6-(B6*5%)</f>
        <v>2123636.623025158</v>
      </c>
      <c r="E6" s="28">
        <v>2230000</v>
      </c>
      <c r="F6" s="28">
        <f t="shared" ref="F6:F11" si="2">E6-B6</f>
        <v>-5406.9716054294258</v>
      </c>
      <c r="G6" s="37">
        <f t="shared" ref="G6:G12" si="3">F6*100/B6</f>
        <v>-0.24187862318181083</v>
      </c>
      <c r="H6" s="93"/>
      <c r="I6" s="107"/>
    </row>
    <row r="7" spans="1:9">
      <c r="A7" s="31" t="s">
        <v>38</v>
      </c>
      <c r="B7" s="28">
        <v>775687.9164948226</v>
      </c>
      <c r="C7" s="30">
        <f t="shared" si="0"/>
        <v>814472.3123195637</v>
      </c>
      <c r="D7" s="30">
        <f t="shared" si="1"/>
        <v>736903.52067008149</v>
      </c>
      <c r="E7" s="28">
        <v>758000</v>
      </c>
      <c r="F7" s="28">
        <f t="shared" si="2"/>
        <v>-17687.916494822595</v>
      </c>
      <c r="G7" s="37">
        <f t="shared" si="3"/>
        <v>-2.2802877444257126</v>
      </c>
      <c r="H7" s="93"/>
      <c r="I7" s="107"/>
    </row>
    <row r="8" spans="1:9">
      <c r="A8" s="31" t="s">
        <v>39</v>
      </c>
      <c r="B8" s="28">
        <v>938901.30166539049</v>
      </c>
      <c r="C8" s="30">
        <f t="shared" si="0"/>
        <v>985846.36674865999</v>
      </c>
      <c r="D8" s="30">
        <f t="shared" si="1"/>
        <v>891956.236582121</v>
      </c>
      <c r="E8" s="28">
        <v>939170</v>
      </c>
      <c r="F8" s="28">
        <f t="shared" si="2"/>
        <v>268.69833460950758</v>
      </c>
      <c r="G8" s="37">
        <f t="shared" si="3"/>
        <v>2.8618379177119024E-2</v>
      </c>
      <c r="H8" s="93"/>
      <c r="I8" s="107"/>
    </row>
    <row r="9" spans="1:9">
      <c r="A9" s="31" t="s">
        <v>40</v>
      </c>
      <c r="B9" s="28">
        <v>962482.82179865544</v>
      </c>
      <c r="C9" s="30">
        <f t="shared" si="0"/>
        <v>1010606.9628885882</v>
      </c>
      <c r="D9" s="30">
        <f t="shared" si="1"/>
        <v>914358.68070872268</v>
      </c>
      <c r="E9" s="28">
        <v>972064</v>
      </c>
      <c r="F9" s="28">
        <f t="shared" si="2"/>
        <v>9581.1782013445627</v>
      </c>
      <c r="G9" s="37">
        <f t="shared" si="3"/>
        <v>0.9954648523949321</v>
      </c>
      <c r="H9" s="93"/>
      <c r="I9" s="107"/>
    </row>
    <row r="10" spans="1:9">
      <c r="A10" s="31" t="s">
        <v>28</v>
      </c>
      <c r="B10" s="30">
        <v>1196183.4851854974</v>
      </c>
      <c r="C10" s="30">
        <f t="shared" si="0"/>
        <v>1255992.6594447724</v>
      </c>
      <c r="D10" s="30">
        <f t="shared" si="1"/>
        <v>1136374.3109262225</v>
      </c>
      <c r="E10" s="28">
        <v>1196183</v>
      </c>
      <c r="F10" s="28">
        <f t="shared" si="2"/>
        <v>-0.48518549744039774</v>
      </c>
      <c r="G10" s="108">
        <f t="shared" si="3"/>
        <v>-4.0561126570407204E-5</v>
      </c>
      <c r="H10" s="93"/>
      <c r="I10" s="107"/>
    </row>
    <row r="11" spans="1:9">
      <c r="A11" s="38" t="s">
        <v>50</v>
      </c>
      <c r="B11" s="89">
        <v>491337.50325020438</v>
      </c>
      <c r="C11" s="89">
        <f t="shared" si="0"/>
        <v>515904.37841271458</v>
      </c>
      <c r="D11" s="89">
        <f t="shared" si="1"/>
        <v>466770.62808769417</v>
      </c>
      <c r="E11" s="89">
        <v>501338</v>
      </c>
      <c r="F11" s="89">
        <f t="shared" si="2"/>
        <v>10000.496749795624</v>
      </c>
      <c r="G11" s="76">
        <f t="shared" si="3"/>
        <v>2.0353619830853944</v>
      </c>
      <c r="H11" s="93"/>
      <c r="I11" s="107"/>
    </row>
    <row r="12" spans="1:9">
      <c r="A12" s="65" t="s">
        <v>16</v>
      </c>
      <c r="B12" s="86">
        <f>SUM(B6:B11)</f>
        <v>6599999.9999999991</v>
      </c>
      <c r="C12" s="86">
        <f>SUM(C6:C11)</f>
        <v>6929999.9999999991</v>
      </c>
      <c r="D12" s="86">
        <f>SUM(D6:D11)</f>
        <v>6269999.9999999991</v>
      </c>
      <c r="E12" s="86">
        <f>SUM(E6:E11)</f>
        <v>6596755</v>
      </c>
      <c r="F12" s="77">
        <f>SUM(F6:F11)</f>
        <v>-3244.9999999997672</v>
      </c>
      <c r="G12" s="66">
        <f t="shared" si="3"/>
        <v>-4.9166666666663146E-2</v>
      </c>
      <c r="H12" s="94"/>
      <c r="I12" s="94"/>
    </row>
    <row r="13" spans="1:9">
      <c r="A13" s="38"/>
      <c r="B13" s="78"/>
      <c r="C13" s="37"/>
      <c r="D13" s="37"/>
      <c r="E13" s="26"/>
      <c r="F13" s="37"/>
      <c r="G13" s="37"/>
      <c r="H13" s="31"/>
    </row>
    <row r="14" spans="1:9">
      <c r="A14" s="38"/>
      <c r="B14" s="78"/>
      <c r="C14" s="35"/>
      <c r="D14" s="37"/>
      <c r="E14" s="87"/>
      <c r="F14" s="37"/>
      <c r="G14" s="37"/>
      <c r="H14" s="31"/>
      <c r="I14" s="31"/>
    </row>
    <row r="15" spans="1:9">
      <c r="A15" s="38"/>
      <c r="B15" s="78"/>
      <c r="C15" s="37"/>
      <c r="D15" s="37"/>
      <c r="E15" s="26"/>
      <c r="F15" s="37"/>
      <c r="G15" s="37"/>
      <c r="H15" s="38"/>
      <c r="I15" s="38"/>
    </row>
    <row r="16" spans="1:9">
      <c r="A16" s="38"/>
      <c r="B16" s="72"/>
      <c r="C16" s="38"/>
      <c r="D16" s="38"/>
      <c r="E16" s="29"/>
      <c r="F16" s="28"/>
      <c r="G16" s="38"/>
      <c r="H16" s="38"/>
      <c r="I16" s="38"/>
    </row>
    <row r="17" spans="1:9">
      <c r="A17" s="38"/>
      <c r="B17" s="72"/>
      <c r="C17" s="38"/>
      <c r="D17" s="38" t="s">
        <v>41</v>
      </c>
      <c r="E17" s="38"/>
      <c r="F17" s="28"/>
      <c r="G17" s="35"/>
      <c r="H17" s="38"/>
      <c r="I17" s="38"/>
    </row>
    <row r="18" spans="1:9">
      <c r="A18" s="38"/>
      <c r="B18" s="27" t="s">
        <v>42</v>
      </c>
      <c r="C18" s="38"/>
      <c r="D18" s="25" t="s">
        <v>43</v>
      </c>
      <c r="E18" s="38"/>
      <c r="F18" s="28"/>
      <c r="G18" s="38"/>
      <c r="H18" s="38"/>
      <c r="I18" s="38"/>
    </row>
    <row r="19" spans="1:9">
      <c r="A19" s="38" t="s">
        <v>27</v>
      </c>
      <c r="B19" s="85">
        <v>0</v>
      </c>
      <c r="C19" s="85"/>
      <c r="D19" s="85">
        <v>0</v>
      </c>
      <c r="F19" s="32"/>
      <c r="G19" s="38"/>
      <c r="H19" s="38"/>
      <c r="I19" s="38"/>
    </row>
    <row r="20" spans="1:9">
      <c r="A20" s="38" t="s">
        <v>38</v>
      </c>
      <c r="B20" s="85">
        <v>0</v>
      </c>
      <c r="C20" s="85"/>
      <c r="D20" s="85">
        <v>0</v>
      </c>
      <c r="F20" s="32"/>
      <c r="G20" s="28"/>
      <c r="H20" s="38"/>
      <c r="I20" s="38"/>
    </row>
    <row r="21" spans="1:9">
      <c r="A21" s="38" t="s">
        <v>39</v>
      </c>
      <c r="B21" s="85">
        <v>0</v>
      </c>
      <c r="C21" s="85"/>
      <c r="D21" s="85">
        <v>0</v>
      </c>
      <c r="F21" s="32"/>
      <c r="G21" s="38"/>
      <c r="H21" s="38"/>
      <c r="I21" s="38"/>
    </row>
    <row r="22" spans="1:9">
      <c r="A22" s="38" t="s">
        <v>40</v>
      </c>
      <c r="B22" s="85">
        <v>0</v>
      </c>
      <c r="C22" s="85"/>
      <c r="D22" s="85">
        <v>0</v>
      </c>
      <c r="F22" s="32"/>
      <c r="G22" s="38"/>
      <c r="H22" s="38"/>
      <c r="I22" s="38"/>
    </row>
    <row r="23" spans="1:9" ht="13.5" thickBot="1">
      <c r="A23" s="38" t="s">
        <v>28</v>
      </c>
      <c r="B23" s="85">
        <v>0</v>
      </c>
      <c r="C23" s="85"/>
      <c r="D23" s="85">
        <v>0</v>
      </c>
      <c r="F23" s="32"/>
      <c r="G23" s="38"/>
      <c r="H23" s="38"/>
      <c r="I23" s="38"/>
    </row>
    <row r="24" spans="1:9" ht="14.25" thickTop="1" thickBot="1">
      <c r="A24" s="65" t="s">
        <v>16</v>
      </c>
      <c r="B24" s="79">
        <f>SUM(B19:B23)</f>
        <v>0</v>
      </c>
      <c r="C24" s="80"/>
      <c r="D24" s="79">
        <f>SUM(D19:D23)</f>
        <v>0</v>
      </c>
      <c r="E24" s="38"/>
      <c r="F24" s="28"/>
      <c r="G24" s="38"/>
    </row>
    <row r="25" spans="1:9" ht="13.5" thickTop="1">
      <c r="A25" s="36"/>
      <c r="B25" s="72"/>
      <c r="C25" s="38"/>
      <c r="D25" s="38"/>
      <c r="E25" s="38"/>
      <c r="F25" s="28"/>
      <c r="G25" s="38"/>
    </row>
    <row r="26" spans="1:9">
      <c r="A26" s="13"/>
      <c r="C26" s="10"/>
      <c r="F26" s="10"/>
    </row>
    <row r="27" spans="1:9">
      <c r="A27" s="9"/>
      <c r="F27" s="10"/>
      <c r="H27" s="32"/>
    </row>
    <row r="28" spans="1:9">
      <c r="F28" s="10"/>
      <c r="H28" s="28"/>
    </row>
    <row r="29" spans="1:9" ht="18">
      <c r="A29" s="136"/>
      <c r="B29" s="136"/>
      <c r="C29" s="136"/>
      <c r="D29" s="136"/>
      <c r="E29" s="136"/>
      <c r="F29" s="136"/>
      <c r="G29" s="136"/>
      <c r="H29" s="28"/>
    </row>
    <row r="30" spans="1:9">
      <c r="A30" s="13"/>
      <c r="H30" s="10"/>
    </row>
    <row r="31" spans="1:9">
      <c r="A31" s="13"/>
      <c r="H31" s="10"/>
    </row>
    <row r="32" spans="1:9">
      <c r="A32" s="13"/>
      <c r="H32" s="10"/>
    </row>
    <row r="33" spans="1:8">
      <c r="A33" s="13"/>
      <c r="H33" s="10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2016-09-02T07:26:20Z</cp:lastPrinted>
  <dcterms:created xsi:type="dcterms:W3CDTF">2003-01-03T12:42:11Z</dcterms:created>
  <dcterms:modified xsi:type="dcterms:W3CDTF">2016-09-05T08:11:17Z</dcterms:modified>
</cp:coreProperties>
</file>