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 activeTab="3"/>
  </bookViews>
  <sheets>
    <sheet name="Pág 1" sheetId="64" r:id="rId1"/>
    <sheet name="Pág 2" sheetId="65" r:id="rId2"/>
    <sheet name="Pág 3" sheetId="66" r:id="rId3"/>
    <sheet name="Pág 4" sheetId="62" r:id="rId4"/>
    <sheet name="Pág 5" sheetId="63" r:id="rId5"/>
  </sheets>
  <calcPr calcId="162913" concurrentCalc="0"/>
</workbook>
</file>

<file path=xl/calcChain.xml><?xml version="1.0" encoding="utf-8"?>
<calcChain xmlns="http://schemas.openxmlformats.org/spreadsheetml/2006/main">
  <c r="L9" i="62"/>
  <c r="K9"/>
  <c r="K17"/>
  <c r="L10"/>
  <c r="K10"/>
  <c r="K18"/>
  <c r="L11"/>
  <c r="K11"/>
  <c r="K19"/>
  <c r="L12"/>
  <c r="K12"/>
  <c r="K20"/>
  <c r="L13"/>
  <c r="K13"/>
  <c r="K21"/>
  <c r="H14"/>
  <c r="L16"/>
  <c r="L8"/>
  <c r="K8"/>
  <c r="K14"/>
  <c r="K22"/>
  <c r="K16"/>
  <c r="M16"/>
  <c r="M8"/>
  <c r="J8"/>
  <c r="J16"/>
  <c r="M9"/>
  <c r="J9"/>
  <c r="M10"/>
  <c r="J10"/>
  <c r="M11"/>
  <c r="J11"/>
  <c r="M12"/>
  <c r="J12"/>
  <c r="M13"/>
  <c r="J13"/>
  <c r="J14"/>
  <c r="M14"/>
  <c r="B12" i="63"/>
  <c r="F13" i="62"/>
  <c r="G13"/>
  <c r="F9"/>
  <c r="G9"/>
  <c r="J20"/>
  <c r="J18"/>
  <c r="J21"/>
  <c r="J17"/>
  <c r="J19"/>
  <c r="E10" i="65"/>
  <c r="E11" i="64"/>
  <c r="B14" i="62"/>
  <c r="E14" i="66"/>
  <c r="E18"/>
  <c r="G11" i="64"/>
  <c r="H8"/>
  <c r="J8"/>
  <c r="H9"/>
  <c r="J9"/>
  <c r="H10"/>
  <c r="H7"/>
  <c r="J7"/>
  <c r="E14" i="62"/>
  <c r="H12" i="64"/>
  <c r="J12"/>
  <c r="C8" i="62"/>
  <c r="D8"/>
  <c r="F8"/>
  <c r="G8"/>
  <c r="E12" i="63"/>
  <c r="H16" i="64"/>
  <c r="D11" i="63"/>
  <c r="C11"/>
  <c r="H13" i="64"/>
  <c r="B14" i="66"/>
  <c r="B18"/>
  <c r="G17"/>
  <c r="G18"/>
  <c r="F17"/>
  <c r="E17"/>
  <c r="D17"/>
  <c r="C17"/>
  <c r="F10" i="62"/>
  <c r="G10"/>
  <c r="F11"/>
  <c r="G11"/>
  <c r="F12"/>
  <c r="G12"/>
  <c r="D13"/>
  <c r="C13"/>
  <c r="H11" i="66"/>
  <c r="H12"/>
  <c r="H13"/>
  <c r="H15"/>
  <c r="H17"/>
  <c r="H16"/>
  <c r="H10"/>
  <c r="I14" i="64"/>
  <c r="I11"/>
  <c r="G14"/>
  <c r="D6" i="63"/>
  <c r="D7"/>
  <c r="D8"/>
  <c r="D9"/>
  <c r="D10"/>
  <c r="H7" i="65"/>
  <c r="H8"/>
  <c r="H9"/>
  <c r="H11"/>
  <c r="H12"/>
  <c r="H6"/>
  <c r="H27"/>
  <c r="H26"/>
  <c r="H28"/>
  <c r="H22"/>
  <c r="H23"/>
  <c r="H24"/>
  <c r="H21"/>
  <c r="G28"/>
  <c r="G25"/>
  <c r="G10"/>
  <c r="G13"/>
  <c r="D9" i="62"/>
  <c r="B11" i="64"/>
  <c r="B15"/>
  <c r="B17"/>
  <c r="F14" i="66"/>
  <c r="D14"/>
  <c r="C14"/>
  <c r="F14" i="64"/>
  <c r="E14"/>
  <c r="D14"/>
  <c r="C14"/>
  <c r="F11"/>
  <c r="E15"/>
  <c r="E17"/>
  <c r="D11"/>
  <c r="C11"/>
  <c r="D24" i="63"/>
  <c r="B24"/>
  <c r="C28" i="65"/>
  <c r="C25"/>
  <c r="C13"/>
  <c r="C10"/>
  <c r="H30"/>
  <c r="E25"/>
  <c r="E29"/>
  <c r="C11" i="62"/>
  <c r="C12"/>
  <c r="D11"/>
  <c r="F13" i="65"/>
  <c r="E13"/>
  <c r="D13"/>
  <c r="B13"/>
  <c r="F10"/>
  <c r="E14"/>
  <c r="D10"/>
  <c r="B10"/>
  <c r="B14"/>
  <c r="F28"/>
  <c r="F25"/>
  <c r="C9" i="62"/>
  <c r="C10"/>
  <c r="D10"/>
  <c r="D12"/>
  <c r="D25" i="65"/>
  <c r="B14" i="64"/>
  <c r="D28" i="65"/>
  <c r="B17" i="66"/>
  <c r="E28" i="65"/>
  <c r="B28"/>
  <c r="B25"/>
  <c r="B29"/>
  <c r="J13" i="64"/>
  <c r="C7" i="63"/>
  <c r="C6"/>
  <c r="C9"/>
  <c r="C10"/>
  <c r="C8"/>
  <c r="F9"/>
  <c r="G9"/>
  <c r="F10"/>
  <c r="G10"/>
  <c r="F6"/>
  <c r="G6"/>
  <c r="F7"/>
  <c r="G7"/>
  <c r="F8"/>
  <c r="G8"/>
  <c r="F11"/>
  <c r="G11"/>
  <c r="I8" i="62"/>
  <c r="J22"/>
  <c r="C29" i="65"/>
  <c r="F18" i="66"/>
  <c r="C18"/>
  <c r="H13" i="65"/>
  <c r="G15" i="64"/>
  <c r="D14" i="65"/>
  <c r="C14"/>
  <c r="C15" i="64"/>
  <c r="C17"/>
  <c r="C12" i="63"/>
  <c r="D12"/>
  <c r="D18" i="66"/>
  <c r="D29" i="65"/>
  <c r="H14" i="64"/>
  <c r="J14"/>
  <c r="G14" i="65"/>
  <c r="F15" i="64"/>
  <c r="F17"/>
  <c r="I9" i="62"/>
  <c r="H14" i="66"/>
  <c r="H18"/>
  <c r="G29" i="65"/>
  <c r="F29"/>
  <c r="H25"/>
  <c r="H29"/>
  <c r="F14"/>
  <c r="H10"/>
  <c r="H11" i="64"/>
  <c r="J11"/>
  <c r="D15"/>
  <c r="D17"/>
  <c r="J10"/>
  <c r="I15"/>
  <c r="I11" i="62"/>
  <c r="C14"/>
  <c r="D14"/>
  <c r="I13"/>
  <c r="I10"/>
  <c r="I12"/>
  <c r="F14"/>
  <c r="G14"/>
  <c r="F12" i="63"/>
  <c r="G12"/>
  <c r="H14" i="65"/>
  <c r="I14" i="62"/>
  <c r="H15" i="64"/>
  <c r="J15"/>
  <c r="L14" i="62"/>
</calcChain>
</file>

<file path=xl/sharedStrings.xml><?xml version="1.0" encoding="utf-8"?>
<sst xmlns="http://schemas.openxmlformats.org/spreadsheetml/2006/main" count="144" uniqueCount="67">
  <si>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</si>
  <si>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</si>
  <si>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</si>
  <si>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</si>
  <si>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</si>
  <si>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</si>
  <si>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</si>
  <si>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</si>
  <si>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</si>
  <si>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</si>
  <si>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</si>
  <si>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</si>
  <si>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</si>
  <si>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</si>
  <si>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</si>
  <si>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</si>
  <si>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</si>
  <si>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</si>
  <si>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</si>
  <si>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</si>
  <si>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</si>
  <si>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</si>
  <si>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</si>
  <si>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</si>
  <si>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</si>
  <si>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</si>
  <si>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</si>
  <si>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</si>
  <si>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</si>
  <si>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</si>
  <si>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</si>
  <si>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</si>
  <si>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</si>
  <si>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</si>
  <si>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</si>
  <si>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</si>
  <si>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</si>
  <si>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</si>
  <si>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</si>
  <si>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</si>
  <si>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</si>
  <si>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</si>
  <si>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</si>
  <si>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</si>
  <si>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</si>
  <si>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</si>
  <si>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</si>
  <si>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</si>
  <si>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</si>
  <si>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</si>
  <si>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</si>
  <si>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</si>
  <si>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inutilización</t>
  </si>
  <si>
    <t>SNA. 32</t>
  </si>
  <si>
    <t>PREVISION DE MARCAS SEMANA 34/2016</t>
  </si>
  <si>
    <t>DECLARACION DE MARCAS SEMANA 33/2016</t>
  </si>
  <si>
    <t>PREVISION DE MARCAS SEMANA 35/2016</t>
  </si>
  <si>
    <t>MARCA MERCADO LOCAL SEMANA 33/2016</t>
  </si>
  <si>
    <t>COMPARACION MARCAS SEMANA NUMERO 33/2016</t>
  </si>
  <si>
    <t>SEMANA NUMERO 32/16</t>
  </si>
  <si>
    <t>SNA. 33</t>
  </si>
  <si>
    <t xml:space="preserve">embarque </t>
  </si>
  <si>
    <t>mínimo</t>
  </si>
  <si>
    <t>máximo</t>
  </si>
  <si>
    <t xml:space="preserve">inutilización </t>
  </si>
  <si>
    <t>mínima</t>
  </si>
  <si>
    <t>máxima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</si>
</sst>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4" fillId="0" borderId="0" xfId="0" applyNumberFormat="1" applyFont="1" applyBorder="1"/>
    <xf numFmtId="166" fontId="0" fillId="0" borderId="0" xfId="5" applyNumberFormat="1" applyFont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166" fontId="1" fillId="0" borderId="5" xfId="5" applyNumberFormat="1" applyFont="1" applyBorder="1" applyAlignment="1">
      <alignment horizontal="center"/>
    </xf>
    <xf numFmtId="166" fontId="5" fillId="0" borderId="0" xfId="5" applyNumberFormat="1" applyFont="1"/>
    <xf numFmtId="166" fontId="4" fillId="0" borderId="0" xfId="5" applyNumberFormat="1" applyFont="1"/>
    <xf numFmtId="3" fontId="1" fillId="0" borderId="7" xfId="0" applyNumberFormat="1" applyFont="1" applyBorder="1"/>
    <xf numFmtId="3" fontId="14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3" fontId="13" fillId="0" borderId="0" xfId="1" applyNumberFormat="1" applyFont="1" applyBorder="1"/>
    <xf numFmtId="4" fontId="1" fillId="0" borderId="0" xfId="0" applyNumberFormat="1" applyFont="1" applyBorder="1"/>
    <xf numFmtId="3" fontId="13" fillId="0" borderId="0" xfId="0" applyNumberFormat="1" applyFont="1"/>
    <xf numFmtId="10" fontId="1" fillId="0" borderId="0" xfId="5" applyNumberFormat="1" applyFont="1"/>
    <xf numFmtId="10" fontId="1" fillId="0" borderId="5" xfId="5" applyNumberFormat="1" applyFont="1" applyBorder="1"/>
    <xf numFmtId="166" fontId="0" fillId="0" borderId="0" xfId="5" applyNumberFormat="1" applyFont="1" applyBorder="1"/>
    <xf numFmtId="3" fontId="13" fillId="0" borderId="0" xfId="1" applyFont="1" applyBorder="1"/>
    <xf numFmtId="3" fontId="7" fillId="0" borderId="0" xfId="1" applyFont="1" applyBorder="1"/>
    <xf numFmtId="9" fontId="13" fillId="0" borderId="0" xfId="5" applyFont="1" applyBorder="1"/>
    <xf numFmtId="10" fontId="0" fillId="0" borderId="0" xfId="5" applyNumberFormat="1" applyFont="1"/>
    <xf numFmtId="10" fontId="15" fillId="0" borderId="0" xfId="5" applyNumberFormat="1" applyFont="1"/>
    <xf numFmtId="0" fontId="13" fillId="0" borderId="5" xfId="0" applyFont="1" applyBorder="1" applyAlignment="1">
      <alignment horizontal="center"/>
    </xf>
    <xf numFmtId="3" fontId="13" fillId="0" borderId="0" xfId="1" applyFont="1"/>
    <xf numFmtId="3" fontId="13" fillId="0" borderId="5" xfId="0" applyNumberFormat="1" applyFont="1" applyBorder="1"/>
    <xf numFmtId="3" fontId="13" fillId="0" borderId="7" xfId="1" applyFont="1" applyBorder="1"/>
    <xf numFmtId="3" fontId="13" fillId="0" borderId="5" xfId="1" applyFont="1" applyBorder="1"/>
    <xf numFmtId="166" fontId="15" fillId="0" borderId="0" xfId="5" applyNumberFormat="1" applyFont="1"/>
    <xf numFmtId="3" fontId="13" fillId="0" borderId="7" xfId="0" applyNumberFormat="1" applyFont="1" applyBorder="1"/>
    <xf numFmtId="0" fontId="10" fillId="0" borderId="0" xfId="0" applyFont="1" applyAlignment="1">
      <alignment horizont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5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6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7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8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G15" sqref="G15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2" ht="15.7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26" t="s">
        <v>0</v>
      </c>
      <c r="C5" s="128" t="s">
        <v>3</v>
      </c>
      <c r="D5" s="67" t="s">
        <v>9</v>
      </c>
      <c r="E5" s="130" t="s">
        <v>2</v>
      </c>
      <c r="F5" s="126" t="s">
        <v>1</v>
      </c>
      <c r="G5" s="103" t="s">
        <v>51</v>
      </c>
      <c r="H5" s="67" t="s">
        <v>8</v>
      </c>
      <c r="I5" s="67" t="s">
        <v>16</v>
      </c>
      <c r="J5" s="126" t="s">
        <v>17</v>
      </c>
    </row>
    <row r="6" spans="1:12" ht="16.5" thickTop="1">
      <c r="A6" s="24"/>
      <c r="B6" s="127"/>
      <c r="C6" s="129"/>
      <c r="D6" s="68" t="s">
        <v>12</v>
      </c>
      <c r="E6" s="131"/>
      <c r="F6" s="127"/>
      <c r="G6" s="104" t="s">
        <v>49</v>
      </c>
      <c r="H6" s="68" t="s">
        <v>60</v>
      </c>
      <c r="I6" s="68" t="s">
        <v>53</v>
      </c>
      <c r="J6" s="127"/>
    </row>
    <row r="7" spans="1:12">
      <c r="A7" s="46" t="s">
        <v>4</v>
      </c>
      <c r="B7" s="42">
        <v>1056</v>
      </c>
      <c r="C7" s="42">
        <v>763</v>
      </c>
      <c r="D7" s="41">
        <v>23</v>
      </c>
      <c r="E7" s="41">
        <v>404</v>
      </c>
      <c r="F7" s="41">
        <v>154</v>
      </c>
      <c r="G7" s="41">
        <v>50</v>
      </c>
      <c r="H7" s="43">
        <f>SUM(B7:G7)</f>
        <v>2450</v>
      </c>
      <c r="I7" s="43">
        <v>2390</v>
      </c>
      <c r="J7" s="44">
        <f t="shared" ref="J7:J15" si="0">+H7-I7</f>
        <v>60</v>
      </c>
      <c r="L7" s="4"/>
    </row>
    <row r="8" spans="1:12">
      <c r="A8" s="46" t="s">
        <v>7</v>
      </c>
      <c r="B8" s="41">
        <v>1347</v>
      </c>
      <c r="C8" s="41">
        <v>0</v>
      </c>
      <c r="D8" s="41">
        <v>453</v>
      </c>
      <c r="E8" s="41">
        <v>410</v>
      </c>
      <c r="F8" s="41">
        <v>1050</v>
      </c>
      <c r="G8" s="41">
        <v>0</v>
      </c>
      <c r="H8" s="43">
        <f>SUM(B8:G8)</f>
        <v>3260</v>
      </c>
      <c r="I8" s="43">
        <v>3228</v>
      </c>
      <c r="J8" s="44">
        <f t="shared" si="0"/>
        <v>32</v>
      </c>
      <c r="L8" s="4"/>
    </row>
    <row r="9" spans="1:12">
      <c r="A9" s="46" t="s">
        <v>5</v>
      </c>
      <c r="B9" s="41">
        <v>81</v>
      </c>
      <c r="C9" s="41">
        <v>21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102</v>
      </c>
      <c r="I9" s="43">
        <v>90</v>
      </c>
      <c r="J9" s="44">
        <f t="shared" si="0"/>
        <v>12</v>
      </c>
      <c r="L9" s="4"/>
    </row>
    <row r="10" spans="1:12">
      <c r="A10" s="46" t="s">
        <v>6</v>
      </c>
      <c r="B10" s="41">
        <v>40</v>
      </c>
      <c r="C10" s="41">
        <v>0</v>
      </c>
      <c r="D10" s="41">
        <v>0</v>
      </c>
      <c r="E10" s="41">
        <v>39</v>
      </c>
      <c r="F10" s="41">
        <v>0</v>
      </c>
      <c r="G10" s="41">
        <v>0</v>
      </c>
      <c r="H10" s="43">
        <f>SUM(B10:G10)</f>
        <v>79</v>
      </c>
      <c r="I10" s="43">
        <v>78</v>
      </c>
      <c r="J10" s="44">
        <f t="shared" si="0"/>
        <v>1</v>
      </c>
    </row>
    <row r="11" spans="1:12" ht="15.75">
      <c r="A11" s="40" t="s">
        <v>10</v>
      </c>
      <c r="B11" s="45">
        <f>SUM(B7:B10)</f>
        <v>2524</v>
      </c>
      <c r="C11" s="45">
        <f t="shared" ref="C11:H11" si="1">SUM(C7:C10)</f>
        <v>784</v>
      </c>
      <c r="D11" s="45">
        <f t="shared" si="1"/>
        <v>476</v>
      </c>
      <c r="E11" s="45">
        <f t="shared" si="1"/>
        <v>853</v>
      </c>
      <c r="F11" s="45">
        <f t="shared" si="1"/>
        <v>1204</v>
      </c>
      <c r="G11" s="45">
        <f t="shared" si="1"/>
        <v>50</v>
      </c>
      <c r="H11" s="45">
        <f t="shared" si="1"/>
        <v>5891</v>
      </c>
      <c r="I11" s="52">
        <f>SUM(I7:I10)</f>
        <v>5786</v>
      </c>
      <c r="J11" s="48">
        <f t="shared" si="0"/>
        <v>105</v>
      </c>
    </row>
    <row r="12" spans="1:12">
      <c r="A12" s="46" t="s">
        <v>11</v>
      </c>
      <c r="B12" s="41">
        <v>0</v>
      </c>
      <c r="C12" s="41">
        <v>270</v>
      </c>
      <c r="D12" s="41">
        <v>408</v>
      </c>
      <c r="E12" s="41">
        <v>0</v>
      </c>
      <c r="F12" s="41">
        <v>40</v>
      </c>
      <c r="G12" s="41">
        <v>450</v>
      </c>
      <c r="H12" s="43">
        <f>SUM(B12:G12)</f>
        <v>1168</v>
      </c>
      <c r="I12" s="43">
        <v>1200</v>
      </c>
      <c r="J12" s="44">
        <f t="shared" si="0"/>
        <v>-32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270</v>
      </c>
      <c r="D14" s="45">
        <f t="shared" si="2"/>
        <v>408</v>
      </c>
      <c r="E14" s="45">
        <f t="shared" si="2"/>
        <v>0</v>
      </c>
      <c r="F14" s="45">
        <f t="shared" si="2"/>
        <v>40</v>
      </c>
      <c r="G14" s="45">
        <f t="shared" si="2"/>
        <v>450</v>
      </c>
      <c r="H14" s="52">
        <f>SUM(H12:H13)</f>
        <v>1168</v>
      </c>
      <c r="I14" s="52">
        <f>SUM(I12:I13)</f>
        <v>1200</v>
      </c>
      <c r="J14" s="48">
        <f t="shared" si="0"/>
        <v>-32</v>
      </c>
    </row>
    <row r="15" spans="1:12">
      <c r="A15" s="49" t="s">
        <v>13</v>
      </c>
      <c r="B15" s="50">
        <f t="shared" ref="B15:I15" si="3">B11+B14</f>
        <v>2524</v>
      </c>
      <c r="C15" s="50">
        <f t="shared" si="3"/>
        <v>1054</v>
      </c>
      <c r="D15" s="50">
        <f t="shared" si="3"/>
        <v>884</v>
      </c>
      <c r="E15" s="50">
        <f t="shared" si="3"/>
        <v>853</v>
      </c>
      <c r="F15" s="50">
        <f t="shared" si="3"/>
        <v>1244</v>
      </c>
      <c r="G15" s="50">
        <f t="shared" si="3"/>
        <v>500</v>
      </c>
      <c r="H15" s="50">
        <f t="shared" si="3"/>
        <v>7059</v>
      </c>
      <c r="I15" s="50">
        <f t="shared" si="3"/>
        <v>6986</v>
      </c>
      <c r="J15" s="51">
        <f t="shared" si="0"/>
        <v>73</v>
      </c>
    </row>
    <row r="16" spans="1:12" ht="15.75">
      <c r="A16" s="47" t="s">
        <v>14</v>
      </c>
      <c r="B16" s="90">
        <v>2494</v>
      </c>
      <c r="C16" s="90">
        <v>954</v>
      </c>
      <c r="D16" s="90">
        <v>913</v>
      </c>
      <c r="E16" s="90">
        <v>1001</v>
      </c>
      <c r="F16" s="90">
        <v>1224</v>
      </c>
      <c r="G16" s="90">
        <v>400</v>
      </c>
      <c r="H16" s="3">
        <f>SUM(B16:G16)</f>
        <v>6986</v>
      </c>
      <c r="I16" s="5"/>
      <c r="J16" s="4"/>
    </row>
    <row r="17" spans="1:9">
      <c r="A17" s="46" t="s">
        <v>15</v>
      </c>
      <c r="B17" s="41">
        <f>(-B15+B16)</f>
        <v>-30</v>
      </c>
      <c r="C17" s="41">
        <f>(-C15+C16)</f>
        <v>-100</v>
      </c>
      <c r="D17" s="41">
        <f>(-D15+D16)</f>
        <v>29</v>
      </c>
      <c r="E17" s="41">
        <f>(-E15+E16)</f>
        <v>148</v>
      </c>
      <c r="F17" s="41">
        <f>(-F15+F16)</f>
        <v>-20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114"/>
      <c r="I18" s="20"/>
    </row>
    <row r="19" spans="1:9">
      <c r="H19" s="81"/>
    </row>
    <row r="20" spans="1:9">
      <c r="H20" s="83"/>
    </row>
    <row r="21" spans="1:9">
      <c r="H21" s="81"/>
    </row>
    <row r="22" spans="1:9">
      <c r="H22" s="83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zoomScaleNormal="81" workbookViewId="0">
      <selection activeCell="G29" sqref="G29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25" t="s">
        <v>54</v>
      </c>
      <c r="B2" s="125"/>
      <c r="C2" s="125"/>
      <c r="D2" s="125"/>
      <c r="E2" s="125"/>
      <c r="F2" s="125"/>
      <c r="G2" s="125"/>
      <c r="H2" s="125"/>
      <c r="I2" s="6"/>
    </row>
    <row r="4" spans="1:10" ht="16.5" thickBot="1">
      <c r="A4" s="24"/>
      <c r="B4" s="126" t="s">
        <v>0</v>
      </c>
      <c r="C4" s="126" t="s">
        <v>3</v>
      </c>
      <c r="D4" s="67" t="s">
        <v>9</v>
      </c>
      <c r="E4" s="126" t="s">
        <v>2</v>
      </c>
      <c r="F4" s="126" t="s">
        <v>1</v>
      </c>
      <c r="G4" s="103" t="s">
        <v>51</v>
      </c>
      <c r="H4" s="67" t="s">
        <v>8</v>
      </c>
      <c r="I4" s="17"/>
    </row>
    <row r="5" spans="1:10" ht="16.5" thickTop="1">
      <c r="A5" s="24"/>
      <c r="B5" s="127"/>
      <c r="C5" s="127"/>
      <c r="D5" s="68" t="s">
        <v>12</v>
      </c>
      <c r="E5" s="127"/>
      <c r="F5" s="127"/>
      <c r="G5" s="104" t="s">
        <v>49</v>
      </c>
      <c r="H5" s="68" t="s">
        <v>20</v>
      </c>
      <c r="I5" s="17"/>
    </row>
    <row r="6" spans="1:10">
      <c r="A6" s="46" t="s">
        <v>4</v>
      </c>
      <c r="B6" s="41">
        <v>1080</v>
      </c>
      <c r="C6" s="41">
        <v>835</v>
      </c>
      <c r="D6" s="41">
        <v>27</v>
      </c>
      <c r="E6" s="41">
        <v>448</v>
      </c>
      <c r="F6" s="41">
        <v>176</v>
      </c>
      <c r="G6" s="41">
        <v>50</v>
      </c>
      <c r="H6" s="43">
        <f>SUM(B6:G6)</f>
        <v>2616</v>
      </c>
      <c r="I6" s="18"/>
      <c r="J6" s="16"/>
    </row>
    <row r="7" spans="1:10">
      <c r="A7" s="46" t="s">
        <v>7</v>
      </c>
      <c r="B7" s="41">
        <v>1283</v>
      </c>
      <c r="C7" s="41">
        <v>0</v>
      </c>
      <c r="D7" s="41">
        <v>515</v>
      </c>
      <c r="E7" s="41">
        <v>429</v>
      </c>
      <c r="F7" s="41">
        <v>1051</v>
      </c>
      <c r="G7" s="41">
        <v>0</v>
      </c>
      <c r="H7" s="43">
        <f t="shared" ref="H7:H13" si="0">SUM(B7:G7)</f>
        <v>3278</v>
      </c>
      <c r="I7" s="17"/>
      <c r="J7" s="16"/>
    </row>
    <row r="8" spans="1:10">
      <c r="A8" s="46" t="s">
        <v>5</v>
      </c>
      <c r="B8" s="41">
        <v>50</v>
      </c>
      <c r="C8" s="41">
        <v>19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69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62</v>
      </c>
      <c r="I9" s="17"/>
      <c r="J9" s="16"/>
    </row>
    <row r="10" spans="1:10" ht="15.75">
      <c r="A10" s="40" t="s">
        <v>10</v>
      </c>
      <c r="B10" s="45">
        <f t="shared" ref="B10:G10" si="1">SUM(B6:B9)</f>
        <v>2454</v>
      </c>
      <c r="C10" s="45">
        <f t="shared" si="1"/>
        <v>854</v>
      </c>
      <c r="D10" s="45">
        <f t="shared" si="1"/>
        <v>542</v>
      </c>
      <c r="E10" s="45">
        <f t="shared" si="1"/>
        <v>898</v>
      </c>
      <c r="F10" s="45">
        <f t="shared" si="1"/>
        <v>1227</v>
      </c>
      <c r="G10" s="45">
        <f t="shared" si="1"/>
        <v>50</v>
      </c>
      <c r="H10" s="52">
        <f t="shared" si="0"/>
        <v>6025</v>
      </c>
      <c r="I10" s="17"/>
      <c r="J10" s="16"/>
    </row>
    <row r="11" spans="1:10">
      <c r="A11" s="46" t="s">
        <v>11</v>
      </c>
      <c r="B11" s="41">
        <v>0</v>
      </c>
      <c r="C11" s="41">
        <v>270</v>
      </c>
      <c r="D11" s="41">
        <v>581</v>
      </c>
      <c r="E11" s="41">
        <v>0</v>
      </c>
      <c r="F11" s="41">
        <v>60</v>
      </c>
      <c r="G11" s="41">
        <v>500</v>
      </c>
      <c r="H11" s="43">
        <f t="shared" si="0"/>
        <v>1411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270</v>
      </c>
      <c r="D13" s="45">
        <f t="shared" si="2"/>
        <v>581</v>
      </c>
      <c r="E13" s="45">
        <f t="shared" si="2"/>
        <v>0</v>
      </c>
      <c r="F13" s="45">
        <f t="shared" si="2"/>
        <v>60</v>
      </c>
      <c r="G13" s="45">
        <f t="shared" si="2"/>
        <v>500</v>
      </c>
      <c r="H13" s="52">
        <f t="shared" si="0"/>
        <v>1411</v>
      </c>
    </row>
    <row r="14" spans="1:10">
      <c r="A14" s="49" t="s">
        <v>19</v>
      </c>
      <c r="B14" s="50">
        <f>B10:C10+B13</f>
        <v>2454</v>
      </c>
      <c r="C14" s="50">
        <f>C10:D10+C13</f>
        <v>1124</v>
      </c>
      <c r="D14" s="50">
        <f>D10:E10+D13</f>
        <v>1123</v>
      </c>
      <c r="E14" s="50">
        <f>E10:F10+E13</f>
        <v>898</v>
      </c>
      <c r="F14" s="50">
        <f>F10:H10+F13</f>
        <v>1287</v>
      </c>
      <c r="G14" s="50">
        <f>G10:I10+G13</f>
        <v>550</v>
      </c>
      <c r="H14" s="50">
        <f>H10+H13</f>
        <v>7436</v>
      </c>
      <c r="I14" s="81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25" t="s">
        <v>56</v>
      </c>
      <c r="B17" s="125"/>
      <c r="C17" s="125"/>
      <c r="D17" s="125"/>
      <c r="E17" s="125"/>
      <c r="F17" s="125"/>
      <c r="G17" s="125"/>
      <c r="H17" s="125"/>
      <c r="I17" s="34"/>
    </row>
    <row r="18" spans="1:9">
      <c r="I18" s="34"/>
    </row>
    <row r="19" spans="1:9" ht="16.5" thickBot="1">
      <c r="A19" s="24"/>
      <c r="B19" s="126" t="s">
        <v>0</v>
      </c>
      <c r="C19" s="126" t="s">
        <v>3</v>
      </c>
      <c r="D19" s="67" t="s">
        <v>9</v>
      </c>
      <c r="E19" s="126" t="s">
        <v>2</v>
      </c>
      <c r="F19" s="126" t="s">
        <v>1</v>
      </c>
      <c r="G19" s="103" t="s">
        <v>51</v>
      </c>
      <c r="H19" s="67" t="s">
        <v>8</v>
      </c>
      <c r="I19" s="34"/>
    </row>
    <row r="20" spans="1:9" ht="16.5" thickTop="1">
      <c r="A20" s="24"/>
      <c r="B20" s="127"/>
      <c r="C20" s="127"/>
      <c r="D20" s="68" t="s">
        <v>12</v>
      </c>
      <c r="E20" s="127"/>
      <c r="F20" s="127"/>
      <c r="G20" s="104" t="s">
        <v>49</v>
      </c>
      <c r="H20" s="68" t="s">
        <v>20</v>
      </c>
      <c r="I20" s="34"/>
    </row>
    <row r="21" spans="1:9">
      <c r="A21" s="46" t="s">
        <v>4</v>
      </c>
      <c r="B21" s="41">
        <v>1100</v>
      </c>
      <c r="C21" s="41">
        <v>825</v>
      </c>
      <c r="D21" s="41">
        <v>25</v>
      </c>
      <c r="E21" s="41">
        <v>371</v>
      </c>
      <c r="F21" s="41">
        <v>146</v>
      </c>
      <c r="G21" s="41">
        <v>50</v>
      </c>
      <c r="H21" s="43">
        <f t="shared" ref="H21:H27" si="3">SUM(B21:G21)</f>
        <v>2517</v>
      </c>
      <c r="I21" s="33"/>
    </row>
    <row r="22" spans="1:9">
      <c r="A22" s="46" t="s">
        <v>7</v>
      </c>
      <c r="B22" s="41">
        <v>1225</v>
      </c>
      <c r="C22" s="41">
        <v>0</v>
      </c>
      <c r="D22" s="41">
        <v>490</v>
      </c>
      <c r="E22" s="41">
        <v>441</v>
      </c>
      <c r="F22" s="41">
        <v>937</v>
      </c>
      <c r="G22" s="41">
        <v>0</v>
      </c>
      <c r="H22" s="43">
        <f t="shared" si="3"/>
        <v>3093</v>
      </c>
      <c r="I22" s="34"/>
    </row>
    <row r="23" spans="1:9">
      <c r="A23" s="46" t="s">
        <v>5</v>
      </c>
      <c r="B23" s="41">
        <v>78</v>
      </c>
      <c r="C23" s="41">
        <v>20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98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75">
      <c r="A25" s="40" t="s">
        <v>10</v>
      </c>
      <c r="B25" s="45">
        <f t="shared" ref="B25:G25" si="4">SUM(B21:B24)</f>
        <v>2444</v>
      </c>
      <c r="C25" s="45">
        <f t="shared" si="4"/>
        <v>845</v>
      </c>
      <c r="D25" s="45">
        <f t="shared" si="4"/>
        <v>515</v>
      </c>
      <c r="E25" s="45">
        <f t="shared" si="4"/>
        <v>833</v>
      </c>
      <c r="F25" s="45">
        <f t="shared" si="4"/>
        <v>1083</v>
      </c>
      <c r="G25" s="45">
        <f t="shared" si="4"/>
        <v>50</v>
      </c>
      <c r="H25" s="45">
        <f t="shared" si="3"/>
        <v>5770</v>
      </c>
      <c r="I25" s="34"/>
    </row>
    <row r="26" spans="1:9">
      <c r="A26" s="46" t="s">
        <v>11</v>
      </c>
      <c r="B26" s="41">
        <v>0</v>
      </c>
      <c r="C26" s="41">
        <v>260</v>
      </c>
      <c r="D26" s="41">
        <v>461</v>
      </c>
      <c r="E26" s="41">
        <v>0</v>
      </c>
      <c r="F26" s="41">
        <v>40</v>
      </c>
      <c r="G26" s="41">
        <v>500</v>
      </c>
      <c r="H26" s="43">
        <f t="shared" si="3"/>
        <v>1261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260</v>
      </c>
      <c r="D28" s="45">
        <f t="shared" si="5"/>
        <v>461</v>
      </c>
      <c r="E28" s="45">
        <f t="shared" si="5"/>
        <v>0</v>
      </c>
      <c r="F28" s="45">
        <f t="shared" si="5"/>
        <v>40</v>
      </c>
      <c r="G28" s="45">
        <f t="shared" si="5"/>
        <v>500</v>
      </c>
      <c r="H28" s="45">
        <f t="shared" si="5"/>
        <v>1261</v>
      </c>
      <c r="I28" s="34"/>
    </row>
    <row r="29" spans="1:9">
      <c r="A29" s="49" t="s">
        <v>19</v>
      </c>
      <c r="B29" s="50">
        <f t="shared" ref="B29:G29" si="6">+B25+B28</f>
        <v>2444</v>
      </c>
      <c r="C29" s="50">
        <f t="shared" si="6"/>
        <v>1105</v>
      </c>
      <c r="D29" s="50">
        <f t="shared" si="6"/>
        <v>976</v>
      </c>
      <c r="E29" s="50">
        <f t="shared" si="6"/>
        <v>833</v>
      </c>
      <c r="F29" s="50">
        <f t="shared" si="6"/>
        <v>1123</v>
      </c>
      <c r="G29" s="50">
        <f t="shared" si="6"/>
        <v>550</v>
      </c>
      <c r="H29" s="50">
        <f>H25+H28</f>
        <v>7031</v>
      </c>
      <c r="I29" s="81"/>
    </row>
    <row r="30" spans="1:9" ht="15.75">
      <c r="A30" s="24"/>
      <c r="B30" s="69"/>
      <c r="C30" s="69"/>
      <c r="D30" s="70"/>
      <c r="E30" s="69"/>
      <c r="F30" s="69"/>
      <c r="G30" s="69"/>
      <c r="H30" s="84">
        <f>2112+700+1247+1306+1219</f>
        <v>6584</v>
      </c>
      <c r="I30" s="34"/>
    </row>
  </sheetData>
  <mergeCells count="10">
    <mergeCell ref="B19:B20"/>
    <mergeCell ref="C19:C20"/>
    <mergeCell ref="E19:E20"/>
    <mergeCell ref="F19:F20"/>
    <mergeCell ref="A2:H2"/>
    <mergeCell ref="B4:B5"/>
    <mergeCell ref="C4:C5"/>
    <mergeCell ref="E4:E5"/>
    <mergeCell ref="F4:F5"/>
    <mergeCell ref="A17:H17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zoomScaleNormal="81" workbookViewId="0">
      <selection activeCell="F15" sqref="F15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25" t="s">
        <v>57</v>
      </c>
      <c r="B5" s="125"/>
      <c r="C5" s="125"/>
      <c r="D5" s="125"/>
      <c r="E5" s="125"/>
      <c r="F5" s="125"/>
      <c r="G5" s="125"/>
      <c r="H5" s="125"/>
    </row>
    <row r="6" spans="1:8" ht="15.75">
      <c r="A6" s="71"/>
      <c r="B6" s="71"/>
      <c r="C6" s="71"/>
      <c r="D6" s="71"/>
      <c r="E6" s="71"/>
      <c r="F6" s="71"/>
      <c r="G6" s="71"/>
      <c r="H6" s="71"/>
    </row>
    <row r="8" spans="1:8" ht="16.5" thickBot="1">
      <c r="A8" s="24"/>
      <c r="B8" s="132" t="s">
        <v>0</v>
      </c>
      <c r="C8" s="132" t="s">
        <v>3</v>
      </c>
      <c r="D8" s="53" t="s">
        <v>9</v>
      </c>
      <c r="E8" s="132" t="s">
        <v>2</v>
      </c>
      <c r="F8" s="132" t="s">
        <v>1</v>
      </c>
      <c r="G8" s="105" t="s">
        <v>51</v>
      </c>
      <c r="H8" s="53" t="s">
        <v>8</v>
      </c>
    </row>
    <row r="9" spans="1:8" ht="16.5" thickTop="1">
      <c r="A9" s="24"/>
      <c r="B9" s="133"/>
      <c r="C9" s="133"/>
      <c r="D9" s="54" t="s">
        <v>12</v>
      </c>
      <c r="E9" s="133"/>
      <c r="F9" s="133"/>
      <c r="G9" s="106" t="s">
        <v>49</v>
      </c>
      <c r="H9" s="54" t="s">
        <v>20</v>
      </c>
    </row>
    <row r="10" spans="1:8">
      <c r="A10" s="46" t="s">
        <v>4</v>
      </c>
      <c r="B10" s="41">
        <v>145000</v>
      </c>
      <c r="C10" s="41">
        <v>80000</v>
      </c>
      <c r="D10" s="41">
        <v>0</v>
      </c>
      <c r="E10" s="41">
        <v>26000</v>
      </c>
      <c r="F10" s="41">
        <v>87000</v>
      </c>
      <c r="G10" s="41">
        <v>0</v>
      </c>
      <c r="H10" s="43">
        <f>SUM(B10:G10)</f>
        <v>338000</v>
      </c>
    </row>
    <row r="11" spans="1:8">
      <c r="A11" s="46" t="s">
        <v>7</v>
      </c>
      <c r="B11" s="41">
        <v>4000</v>
      </c>
      <c r="C11" s="41">
        <v>0</v>
      </c>
      <c r="D11" s="41">
        <v>0</v>
      </c>
      <c r="E11" s="41">
        <v>4000</v>
      </c>
      <c r="F11" s="41">
        <v>5000</v>
      </c>
      <c r="G11" s="41">
        <v>0</v>
      </c>
      <c r="H11" s="43">
        <f t="shared" ref="H11:H16" si="0">SUM(B11:G11)</f>
        <v>13000</v>
      </c>
    </row>
    <row r="12" spans="1:8">
      <c r="A12" s="46" t="s">
        <v>5</v>
      </c>
      <c r="B12" s="41">
        <v>2000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2000</v>
      </c>
    </row>
    <row r="13" spans="1:8">
      <c r="A13" s="46" t="s">
        <v>6</v>
      </c>
      <c r="B13" s="41">
        <v>2000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 t="shared" si="0"/>
        <v>2000</v>
      </c>
    </row>
    <row r="14" spans="1:8" ht="15.75">
      <c r="A14" s="40" t="s">
        <v>10</v>
      </c>
      <c r="B14" s="45">
        <f>SUM(B10:B13)</f>
        <v>153000</v>
      </c>
      <c r="C14" s="45">
        <f>SUM(C10:C13)</f>
        <v>80000</v>
      </c>
      <c r="D14" s="45">
        <f>SUM(D10:D13)</f>
        <v>0</v>
      </c>
      <c r="E14" s="45">
        <f>SUM(E10:E13)</f>
        <v>30000</v>
      </c>
      <c r="F14" s="45">
        <f>SUM(F10:F13)</f>
        <v>92000</v>
      </c>
      <c r="G14" s="41">
        <v>0</v>
      </c>
      <c r="H14" s="43">
        <f t="shared" si="0"/>
        <v>355000</v>
      </c>
    </row>
    <row r="15" spans="1:8">
      <c r="A15" s="46" t="s">
        <v>11</v>
      </c>
      <c r="B15" s="41">
        <v>0</v>
      </c>
      <c r="C15" s="41">
        <v>70000</v>
      </c>
      <c r="D15" s="41">
        <v>43800</v>
      </c>
      <c r="E15" s="41">
        <v>0</v>
      </c>
      <c r="F15" s="41">
        <v>5000</v>
      </c>
      <c r="G15" s="41">
        <v>130000</v>
      </c>
      <c r="H15" s="43">
        <f t="shared" si="0"/>
        <v>248800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70000</v>
      </c>
      <c r="D17" s="45">
        <f t="shared" si="1"/>
        <v>43800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248800</v>
      </c>
    </row>
    <row r="18" spans="1:9" ht="18">
      <c r="A18" s="49" t="s">
        <v>19</v>
      </c>
      <c r="B18" s="50">
        <f t="shared" ref="B18:G18" si="2">+B14+B17</f>
        <v>153000</v>
      </c>
      <c r="C18" s="50">
        <f t="shared" si="2"/>
        <v>150000</v>
      </c>
      <c r="D18" s="50">
        <f t="shared" si="2"/>
        <v>43800</v>
      </c>
      <c r="E18" s="50">
        <f t="shared" si="2"/>
        <v>30000</v>
      </c>
      <c r="F18" s="50">
        <f t="shared" si="2"/>
        <v>97000</v>
      </c>
      <c r="G18" s="50">
        <f t="shared" si="2"/>
        <v>130000</v>
      </c>
      <c r="H18" s="50">
        <f>H17+H14</f>
        <v>603800</v>
      </c>
      <c r="I18" s="82"/>
    </row>
    <row r="19" spans="1:9">
      <c r="I19" s="34"/>
    </row>
    <row r="20" spans="1:9">
      <c r="H20" s="83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4"/>
  <sheetViews>
    <sheetView tabSelected="1" zoomScale="145" zoomScaleNormal="145" workbookViewId="0">
      <selection activeCell="F32" sqref="F32"/>
    </sheetView>
  </sheetViews>
  <sheetFormatPr baseColWidth="10" defaultColWidth="11.140625" defaultRowHeight="12.75"/>
  <cols>
    <col min="1" max="1" width="19.28515625" bestFit="1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5703125" style="95" bestFit="1" customWidth="1"/>
    <col min="10" max="10" width="0" hidden="1" customWidth="1"/>
    <col min="12" max="12" width="12.7109375" bestFit="1" customWidth="1"/>
    <col min="13" max="13" width="12.140625" bestFit="1" customWidth="1"/>
  </cols>
  <sheetData>
    <row r="3" spans="1:13">
      <c r="A3" s="134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>
      <c r="A4" s="55"/>
      <c r="B4" s="55"/>
      <c r="C4" s="55"/>
      <c r="D4" s="55"/>
      <c r="E4" s="55"/>
      <c r="F4" s="55"/>
      <c r="G4" s="55"/>
      <c r="H4" s="55"/>
      <c r="I4" s="96"/>
    </row>
    <row r="5" spans="1:13">
      <c r="A5" s="38"/>
      <c r="B5" s="35"/>
      <c r="C5" s="38"/>
      <c r="D5" s="38"/>
      <c r="E5" s="38"/>
      <c r="F5" s="38"/>
      <c r="G5" s="38"/>
      <c r="H5" s="56"/>
      <c r="I5" s="97"/>
    </row>
    <row r="6" spans="1:13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97" t="s">
        <v>18</v>
      </c>
      <c r="J6" s="91" t="s">
        <v>61</v>
      </c>
      <c r="K6" s="91" t="s">
        <v>61</v>
      </c>
      <c r="L6" s="91" t="s">
        <v>64</v>
      </c>
      <c r="M6" s="91" t="s">
        <v>52</v>
      </c>
    </row>
    <row r="7" spans="1:13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98" t="s">
        <v>46</v>
      </c>
      <c r="J7" s="118" t="s">
        <v>62</v>
      </c>
      <c r="K7" s="91" t="s">
        <v>63</v>
      </c>
      <c r="L7" s="118" t="s">
        <v>65</v>
      </c>
      <c r="M7" s="91" t="s">
        <v>66</v>
      </c>
    </row>
    <row r="8" spans="1:13">
      <c r="A8" s="38" t="s">
        <v>27</v>
      </c>
      <c r="B8" s="26">
        <v>2645000</v>
      </c>
      <c r="C8" s="28">
        <f t="shared" ref="C8:C13" si="0">B8+B8*0.05</f>
        <v>2777250</v>
      </c>
      <c r="D8" s="28">
        <f t="shared" ref="D8:D13" si="1">+B8-(B8*5%)</f>
        <v>2512750</v>
      </c>
      <c r="E8" s="28">
        <v>2524000</v>
      </c>
      <c r="F8" s="61">
        <f t="shared" ref="F8:F13" si="2">+E8-B8</f>
        <v>-121000</v>
      </c>
      <c r="G8" s="62">
        <f t="shared" ref="G8:G14" si="3">F8*100/B8</f>
        <v>-4.5746691871455578</v>
      </c>
      <c r="H8" s="28">
        <v>2524000</v>
      </c>
      <c r="I8" s="110">
        <f t="shared" ref="I8:I13" si="4">H8/$H$14</f>
        <v>0.36683380568272655</v>
      </c>
      <c r="J8" s="109">
        <f t="shared" ref="J8:J13" si="5">+H8-M8</f>
        <v>1863699.1497710922</v>
      </c>
      <c r="K8" s="124">
        <f t="shared" ref="K8:K13" si="6">+H8-L8</f>
        <v>2083799.433180728</v>
      </c>
      <c r="L8" s="119">
        <f t="shared" ref="L8:L13" si="7">H8*L16</f>
        <v>440200.56681927189</v>
      </c>
      <c r="M8" s="121">
        <f t="shared" ref="M8:M14" si="8">+H8*M16</f>
        <v>660300.85022890777</v>
      </c>
    </row>
    <row r="9" spans="1:13">
      <c r="A9" s="38" t="s">
        <v>3</v>
      </c>
      <c r="B9" s="35">
        <v>860000</v>
      </c>
      <c r="C9" s="28">
        <f t="shared" si="0"/>
        <v>903000</v>
      </c>
      <c r="D9" s="28">
        <f t="shared" si="1"/>
        <v>817000</v>
      </c>
      <c r="E9" s="28">
        <v>1054000</v>
      </c>
      <c r="F9" s="61">
        <f t="shared" si="2"/>
        <v>194000</v>
      </c>
      <c r="G9" s="62">
        <f t="shared" si="3"/>
        <v>22.558139534883722</v>
      </c>
      <c r="H9" s="28">
        <v>903000</v>
      </c>
      <c r="I9" s="110">
        <f t="shared" si="4"/>
        <v>0.13124046217571397</v>
      </c>
      <c r="J9" s="109">
        <f t="shared" si="5"/>
        <v>666767.16808371479</v>
      </c>
      <c r="K9" s="93">
        <f t="shared" si="6"/>
        <v>745511.44538914319</v>
      </c>
      <c r="L9" s="119">
        <f t="shared" si="7"/>
        <v>157488.55461085678</v>
      </c>
      <c r="M9" s="119">
        <f t="shared" si="8"/>
        <v>236232.83191628515</v>
      </c>
    </row>
    <row r="10" spans="1:13">
      <c r="A10" s="38" t="s">
        <v>45</v>
      </c>
      <c r="B10" s="26">
        <v>842000</v>
      </c>
      <c r="C10" s="28">
        <f t="shared" si="0"/>
        <v>884100</v>
      </c>
      <c r="D10" s="28">
        <f t="shared" si="1"/>
        <v>799900</v>
      </c>
      <c r="E10" s="28">
        <v>884000</v>
      </c>
      <c r="F10" s="61">
        <f t="shared" si="2"/>
        <v>42000</v>
      </c>
      <c r="G10" s="62">
        <f t="shared" si="3"/>
        <v>4.9881235154394297</v>
      </c>
      <c r="H10" s="28">
        <v>884000</v>
      </c>
      <c r="I10" s="110">
        <f t="shared" si="4"/>
        <v>0.1284790349538551</v>
      </c>
      <c r="J10" s="109">
        <f t="shared" si="5"/>
        <v>652737.73708306078</v>
      </c>
      <c r="K10" s="93">
        <f t="shared" si="6"/>
        <v>729825.15805537393</v>
      </c>
      <c r="L10" s="119">
        <f t="shared" si="7"/>
        <v>154174.84194462613</v>
      </c>
      <c r="M10" s="119">
        <f t="shared" si="8"/>
        <v>231262.26291693919</v>
      </c>
    </row>
    <row r="11" spans="1:13">
      <c r="A11" s="38" t="s">
        <v>2</v>
      </c>
      <c r="B11" s="26">
        <v>813000</v>
      </c>
      <c r="C11" s="28">
        <f t="shared" si="0"/>
        <v>853650</v>
      </c>
      <c r="D11" s="28">
        <f t="shared" si="1"/>
        <v>772350</v>
      </c>
      <c r="E11" s="28">
        <v>853000</v>
      </c>
      <c r="F11" s="61">
        <f t="shared" si="2"/>
        <v>40000</v>
      </c>
      <c r="G11" s="62">
        <f t="shared" si="3"/>
        <v>4.9200492004920049</v>
      </c>
      <c r="H11" s="28">
        <v>853000</v>
      </c>
      <c r="I11" s="110">
        <f t="shared" si="4"/>
        <v>0.12397354843398009</v>
      </c>
      <c r="J11" s="109">
        <f t="shared" si="5"/>
        <v>629847.61281883589</v>
      </c>
      <c r="K11" s="93">
        <f t="shared" si="6"/>
        <v>704231.74187922385</v>
      </c>
      <c r="L11" s="119">
        <f t="shared" si="7"/>
        <v>148768.25812077612</v>
      </c>
      <c r="M11" s="119">
        <f t="shared" si="8"/>
        <v>223152.38718116414</v>
      </c>
    </row>
    <row r="12" spans="1:13">
      <c r="A12" s="38" t="s">
        <v>28</v>
      </c>
      <c r="B12" s="26">
        <v>1185000</v>
      </c>
      <c r="C12" s="30">
        <f t="shared" si="0"/>
        <v>1244250</v>
      </c>
      <c r="D12" s="30">
        <f t="shared" si="1"/>
        <v>1125750</v>
      </c>
      <c r="E12" s="30">
        <v>1244000</v>
      </c>
      <c r="F12" s="61">
        <f t="shared" si="2"/>
        <v>59000</v>
      </c>
      <c r="G12" s="62">
        <f t="shared" si="3"/>
        <v>4.9789029535864975</v>
      </c>
      <c r="H12" s="30">
        <v>1244000</v>
      </c>
      <c r="I12" s="110">
        <f t="shared" si="4"/>
        <v>0.18080081389433908</v>
      </c>
      <c r="J12" s="109">
        <f t="shared" si="5"/>
        <v>918558.5349901896</v>
      </c>
      <c r="K12" s="93">
        <f t="shared" si="6"/>
        <v>1027039.0233267931</v>
      </c>
      <c r="L12" s="119">
        <f t="shared" si="7"/>
        <v>216960.9766732069</v>
      </c>
      <c r="M12" s="119">
        <f t="shared" si="8"/>
        <v>325441.46500981034</v>
      </c>
    </row>
    <row r="13" spans="1:13">
      <c r="A13" s="38" t="s">
        <v>50</v>
      </c>
      <c r="B13" s="88">
        <v>450000</v>
      </c>
      <c r="C13" s="89">
        <f t="shared" si="0"/>
        <v>472500</v>
      </c>
      <c r="D13" s="89">
        <f t="shared" si="1"/>
        <v>427500</v>
      </c>
      <c r="E13" s="89">
        <v>500000</v>
      </c>
      <c r="F13" s="63">
        <f t="shared" si="2"/>
        <v>50000</v>
      </c>
      <c r="G13" s="64">
        <f t="shared" si="3"/>
        <v>11.111111111111111</v>
      </c>
      <c r="H13" s="89">
        <v>472500</v>
      </c>
      <c r="I13" s="111">
        <f t="shared" si="4"/>
        <v>6.8672334859385217E-2</v>
      </c>
      <c r="J13" s="109">
        <f t="shared" si="5"/>
        <v>348889.7972531066</v>
      </c>
      <c r="K13" s="120">
        <f t="shared" si="6"/>
        <v>390093.1981687377</v>
      </c>
      <c r="L13" s="119">
        <f t="shared" si="7"/>
        <v>82406.801831262273</v>
      </c>
      <c r="M13" s="122">
        <f t="shared" si="8"/>
        <v>123610.2027468934</v>
      </c>
    </row>
    <row r="14" spans="1:13">
      <c r="A14" s="65" t="s">
        <v>16</v>
      </c>
      <c r="B14" s="86">
        <f>SUM(B8:B13)</f>
        <v>6795000</v>
      </c>
      <c r="C14" s="86">
        <f>SUM(C8:C13)</f>
        <v>7134750</v>
      </c>
      <c r="D14" s="86">
        <f>SUM(D8:D13)</f>
        <v>6455250</v>
      </c>
      <c r="E14" s="86">
        <f>SUM(E8:E13)</f>
        <v>7059000</v>
      </c>
      <c r="F14" s="86">
        <f>E14-B14</f>
        <v>264000</v>
      </c>
      <c r="G14" s="66">
        <f t="shared" si="3"/>
        <v>3.8852097130242824</v>
      </c>
      <c r="H14" s="86">
        <f>SUM(H8:H13)</f>
        <v>6880500</v>
      </c>
      <c r="I14" s="99">
        <f>SUM(I8:I13)</f>
        <v>1</v>
      </c>
      <c r="J14" s="124">
        <f>SUM(J8:J13)</f>
        <v>5080499.9999999991</v>
      </c>
      <c r="K14" s="109">
        <f>SUM(K8:K13)</f>
        <v>5680499.9999999991</v>
      </c>
      <c r="L14" s="121">
        <f>SUM(L8:L13)</f>
        <v>1200000</v>
      </c>
      <c r="M14" s="119">
        <f t="shared" si="8"/>
        <v>1800000</v>
      </c>
    </row>
    <row r="15" spans="1:13">
      <c r="A15" s="11"/>
      <c r="B15" s="23"/>
      <c r="C15" s="23"/>
      <c r="D15" s="23"/>
      <c r="E15" s="23"/>
      <c r="F15" s="23"/>
      <c r="G15" s="12"/>
      <c r="H15" s="23"/>
      <c r="I15" s="100"/>
      <c r="J15" s="10"/>
      <c r="K15" s="10"/>
    </row>
    <row r="16" spans="1:13">
      <c r="A16" s="38"/>
      <c r="B16" s="21"/>
      <c r="C16" s="102"/>
      <c r="D16" s="10"/>
      <c r="I16" s="115"/>
      <c r="J16" s="117">
        <f t="shared" ref="J16:J22" si="9">J8/H8</f>
        <v>0.73839110529758012</v>
      </c>
      <c r="K16" s="117">
        <f>+K8/H8</f>
        <v>0.82559407019838671</v>
      </c>
      <c r="L16" s="117">
        <f>1200000/H14</f>
        <v>0.17440592980161326</v>
      </c>
      <c r="M16" s="117">
        <f>1800000/H14</f>
        <v>0.26160889470241988</v>
      </c>
    </row>
    <row r="17" spans="1:13" hidden="1">
      <c r="A17" s="38"/>
      <c r="D17" s="10"/>
      <c r="F17" s="10"/>
      <c r="H17" s="28"/>
      <c r="I17" s="113"/>
      <c r="J17" s="117">
        <f t="shared" si="9"/>
        <v>0.73839110529758001</v>
      </c>
      <c r="K17" s="117">
        <f t="shared" ref="K17:K22" si="10">+K9/H9</f>
        <v>0.82559407019838671</v>
      </c>
      <c r="L17" s="123">
        <v>0.17440592980161326</v>
      </c>
      <c r="M17" s="117">
        <v>0.26160889470241988</v>
      </c>
    </row>
    <row r="18" spans="1:13" hidden="1">
      <c r="A18" s="38"/>
      <c r="D18" s="10"/>
      <c r="F18" s="10"/>
      <c r="H18" s="28"/>
      <c r="I18" s="113"/>
      <c r="J18" s="117">
        <f t="shared" si="9"/>
        <v>0.73839110529758012</v>
      </c>
      <c r="K18" s="117">
        <f t="shared" si="10"/>
        <v>0.82559407019838682</v>
      </c>
      <c r="L18" s="123">
        <v>0.17440592980161326</v>
      </c>
      <c r="M18" s="117">
        <v>0.26160889470241988</v>
      </c>
    </row>
    <row r="19" spans="1:13" hidden="1">
      <c r="D19" s="10"/>
      <c r="F19" s="10"/>
      <c r="H19" s="28"/>
      <c r="I19" s="113"/>
      <c r="J19" s="117">
        <f t="shared" si="9"/>
        <v>0.73839110529758012</v>
      </c>
      <c r="K19" s="117">
        <f t="shared" si="10"/>
        <v>0.82559407019838671</v>
      </c>
      <c r="L19" s="123">
        <v>0.17440592980161326</v>
      </c>
      <c r="M19" s="117">
        <v>0.26160889470241988</v>
      </c>
    </row>
    <row r="20" spans="1:13" hidden="1">
      <c r="D20" s="10"/>
      <c r="F20" s="10"/>
      <c r="H20" s="28"/>
      <c r="I20" s="113"/>
      <c r="J20" s="117">
        <f t="shared" si="9"/>
        <v>0.73839110529758001</v>
      </c>
      <c r="K20" s="117">
        <f t="shared" si="10"/>
        <v>0.82559407019838671</v>
      </c>
      <c r="L20" s="123">
        <v>0.17440592980161326</v>
      </c>
      <c r="M20" s="117">
        <v>0.26160889470241988</v>
      </c>
    </row>
    <row r="21" spans="1:13" hidden="1">
      <c r="D21" s="10"/>
      <c r="F21" s="10"/>
      <c r="H21" s="28"/>
      <c r="I21" s="113"/>
      <c r="J21" s="117">
        <f t="shared" si="9"/>
        <v>0.73839110529758012</v>
      </c>
      <c r="K21" s="117">
        <f t="shared" si="10"/>
        <v>0.82559407019838671</v>
      </c>
      <c r="L21" s="123">
        <v>0.17440592980161326</v>
      </c>
      <c r="M21" s="117">
        <v>0.26160889470241988</v>
      </c>
    </row>
    <row r="22" spans="1:13" hidden="1">
      <c r="D22" s="10"/>
      <c r="F22" s="10"/>
      <c r="H22" s="28"/>
      <c r="I22" s="112"/>
      <c r="J22" s="117">
        <f t="shared" si="9"/>
        <v>0.73839110529758001</v>
      </c>
      <c r="K22" s="117">
        <f t="shared" si="10"/>
        <v>0.8255940701983866</v>
      </c>
      <c r="L22" s="123">
        <v>0.17440592980161326</v>
      </c>
      <c r="M22" s="117">
        <v>0.26160889470241988</v>
      </c>
    </row>
    <row r="23" spans="1:13">
      <c r="C23" s="102"/>
      <c r="D23" s="10"/>
      <c r="F23" s="10"/>
      <c r="I23" s="112"/>
      <c r="J23" s="116"/>
    </row>
    <row r="24" spans="1:13">
      <c r="C24" s="102"/>
      <c r="D24" s="10"/>
      <c r="F24" s="10"/>
    </row>
  </sheetData>
  <mergeCells count="1">
    <mergeCell ref="A3:M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ignoredErrors>
    <ignoredError sqref="I8:I13" evalError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Normal="100" workbookViewId="0">
      <selection activeCell="E6" sqref="E6:E12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10" max="10" width="15" bestFit="1" customWidth="1"/>
  </cols>
  <sheetData>
    <row r="1" spans="1:9">
      <c r="A1" s="136" t="s">
        <v>59</v>
      </c>
      <c r="B1" s="136"/>
      <c r="C1" s="136"/>
      <c r="D1" s="136"/>
      <c r="E1" s="136"/>
      <c r="F1" s="136"/>
      <c r="G1" s="136"/>
      <c r="H1" s="38"/>
    </row>
    <row r="2" spans="1:9">
      <c r="A2" s="38"/>
      <c r="B2" s="72"/>
      <c r="C2" s="38"/>
      <c r="D2" s="38"/>
      <c r="E2" s="38"/>
      <c r="F2" s="38"/>
      <c r="G2" s="38"/>
      <c r="H2" s="38"/>
    </row>
    <row r="3" spans="1:9">
      <c r="A3" s="38"/>
      <c r="B3" s="72"/>
      <c r="C3" s="38"/>
      <c r="D3" s="38"/>
      <c r="E3" s="38"/>
      <c r="F3" s="38"/>
      <c r="G3" s="38"/>
      <c r="H3" s="109"/>
      <c r="I3" s="91"/>
    </row>
    <row r="4" spans="1:9">
      <c r="A4" s="38"/>
      <c r="B4" s="73"/>
      <c r="C4" s="74" t="s">
        <v>21</v>
      </c>
      <c r="D4" s="74" t="s">
        <v>34</v>
      </c>
      <c r="E4" s="57"/>
      <c r="F4" s="57"/>
      <c r="G4" s="38"/>
      <c r="H4" s="92"/>
      <c r="I4" s="92"/>
    </row>
    <row r="5" spans="1:9">
      <c r="A5" s="58" t="s">
        <v>23</v>
      </c>
      <c r="B5" s="75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  <c r="H5" s="92"/>
      <c r="I5" s="92"/>
    </row>
    <row r="6" spans="1:9">
      <c r="A6" s="31" t="s">
        <v>27</v>
      </c>
      <c r="B6" s="28">
        <v>1995200</v>
      </c>
      <c r="C6" s="101">
        <f t="shared" ref="C6:C11" si="0">B6+B6*0.05</f>
        <v>2094960</v>
      </c>
      <c r="D6" s="30">
        <f t="shared" ref="D6:D11" si="1">B6-(B6*5%)</f>
        <v>1895440</v>
      </c>
      <c r="E6" s="28">
        <v>2005000</v>
      </c>
      <c r="F6" s="28">
        <f t="shared" ref="F6:F11" si="2">E6-B6</f>
        <v>9800</v>
      </c>
      <c r="G6" s="37">
        <f t="shared" ref="G6:G12" si="3">F6*100/B6</f>
        <v>0.49117882919005612</v>
      </c>
      <c r="H6" s="93"/>
      <c r="I6" s="107"/>
    </row>
    <row r="7" spans="1:9">
      <c r="A7" s="31" t="s">
        <v>38</v>
      </c>
      <c r="B7" s="28">
        <v>756000</v>
      </c>
      <c r="C7" s="30">
        <f t="shared" si="0"/>
        <v>793800</v>
      </c>
      <c r="D7" s="30">
        <f t="shared" si="1"/>
        <v>718200</v>
      </c>
      <c r="E7" s="28">
        <v>760000</v>
      </c>
      <c r="F7" s="28">
        <f t="shared" si="2"/>
        <v>4000</v>
      </c>
      <c r="G7" s="37">
        <f t="shared" si="3"/>
        <v>0.52910052910052907</v>
      </c>
      <c r="H7" s="93"/>
      <c r="I7" s="107"/>
    </row>
    <row r="8" spans="1:9">
      <c r="A8" s="31" t="s">
        <v>39</v>
      </c>
      <c r="B8" s="28">
        <v>730400</v>
      </c>
      <c r="C8" s="30">
        <f t="shared" si="0"/>
        <v>766920</v>
      </c>
      <c r="D8" s="30">
        <f t="shared" si="1"/>
        <v>693880</v>
      </c>
      <c r="E8" s="28">
        <v>740400</v>
      </c>
      <c r="F8" s="28">
        <f t="shared" si="2"/>
        <v>10000</v>
      </c>
      <c r="G8" s="37">
        <f t="shared" si="3"/>
        <v>1.3691128148959475</v>
      </c>
      <c r="H8" s="93"/>
      <c r="I8" s="107"/>
    </row>
    <row r="9" spans="1:9">
      <c r="A9" s="31" t="s">
        <v>40</v>
      </c>
      <c r="B9" s="28">
        <v>800520</v>
      </c>
      <c r="C9" s="30">
        <f t="shared" si="0"/>
        <v>840546</v>
      </c>
      <c r="D9" s="30">
        <f t="shared" si="1"/>
        <v>760494</v>
      </c>
      <c r="E9" s="28">
        <v>810520</v>
      </c>
      <c r="F9" s="28">
        <f t="shared" si="2"/>
        <v>10000</v>
      </c>
      <c r="G9" s="37">
        <f t="shared" si="3"/>
        <v>1.2491880277819418</v>
      </c>
      <c r="H9" s="93"/>
      <c r="I9" s="107"/>
    </row>
    <row r="10" spans="1:9">
      <c r="A10" s="31" t="s">
        <v>28</v>
      </c>
      <c r="B10" s="30">
        <v>979200</v>
      </c>
      <c r="C10" s="30">
        <f t="shared" si="0"/>
        <v>1028160</v>
      </c>
      <c r="D10" s="30">
        <f t="shared" si="1"/>
        <v>930240</v>
      </c>
      <c r="E10" s="28">
        <v>979200</v>
      </c>
      <c r="F10" s="28">
        <f t="shared" si="2"/>
        <v>0</v>
      </c>
      <c r="G10" s="108">
        <f t="shared" si="3"/>
        <v>0</v>
      </c>
      <c r="H10" s="93"/>
      <c r="I10" s="107"/>
    </row>
    <row r="11" spans="1:9">
      <c r="A11" s="38" t="s">
        <v>50</v>
      </c>
      <c r="B11" s="89">
        <v>294000</v>
      </c>
      <c r="C11" s="89">
        <f t="shared" si="0"/>
        <v>308700</v>
      </c>
      <c r="D11" s="89">
        <f t="shared" si="1"/>
        <v>279300</v>
      </c>
      <c r="E11" s="89">
        <v>294000</v>
      </c>
      <c r="F11" s="89">
        <f t="shared" si="2"/>
        <v>0</v>
      </c>
      <c r="G11" s="76">
        <f t="shared" si="3"/>
        <v>0</v>
      </c>
      <c r="H11" s="93"/>
      <c r="I11" s="107"/>
    </row>
    <row r="12" spans="1:9">
      <c r="A12" s="65" t="s">
        <v>16</v>
      </c>
      <c r="B12" s="86">
        <f>SUM(B6:B11)</f>
        <v>5555320</v>
      </c>
      <c r="C12" s="86">
        <f>SUM(C6:C11)</f>
        <v>5833086</v>
      </c>
      <c r="D12" s="86">
        <f>SUM(D6:D11)</f>
        <v>5277554</v>
      </c>
      <c r="E12" s="86">
        <f>SUM(E6:E11)</f>
        <v>5589120</v>
      </c>
      <c r="F12" s="77">
        <f>SUM(F6:F11)</f>
        <v>33800</v>
      </c>
      <c r="G12" s="66">
        <f t="shared" si="3"/>
        <v>0.60842579725380352</v>
      </c>
      <c r="H12" s="94"/>
      <c r="I12" s="94"/>
    </row>
    <row r="13" spans="1:9">
      <c r="A13" s="38"/>
      <c r="B13" s="78"/>
      <c r="C13" s="37"/>
      <c r="D13" s="37"/>
      <c r="E13" s="26"/>
      <c r="F13" s="37"/>
      <c r="G13" s="37"/>
      <c r="H13" s="31"/>
    </row>
    <row r="14" spans="1:9">
      <c r="A14" s="38"/>
      <c r="B14" s="78"/>
      <c r="C14" s="35"/>
      <c r="D14" s="37"/>
      <c r="E14" s="87"/>
      <c r="F14" s="37"/>
      <c r="G14" s="37"/>
      <c r="H14" s="31"/>
      <c r="I14" s="31"/>
    </row>
    <row r="15" spans="1:9">
      <c r="A15" s="38"/>
      <c r="B15" s="78"/>
      <c r="C15" s="37"/>
      <c r="D15" s="37"/>
      <c r="E15" s="26"/>
      <c r="F15" s="37"/>
      <c r="G15" s="37"/>
      <c r="H15" s="38"/>
      <c r="I15" s="38"/>
    </row>
    <row r="16" spans="1:9">
      <c r="A16" s="38"/>
      <c r="B16" s="72"/>
      <c r="C16" s="38"/>
      <c r="D16" s="38"/>
      <c r="E16" s="29"/>
      <c r="F16" s="28"/>
      <c r="G16" s="38"/>
      <c r="H16" s="38"/>
      <c r="I16" s="38"/>
    </row>
    <row r="17" spans="1:9">
      <c r="A17" s="38"/>
      <c r="B17" s="72"/>
      <c r="C17" s="38"/>
      <c r="D17" s="38" t="s">
        <v>41</v>
      </c>
      <c r="E17" s="38"/>
      <c r="F17" s="28"/>
      <c r="G17" s="35"/>
      <c r="H17" s="38"/>
      <c r="I17" s="38"/>
    </row>
    <row r="18" spans="1:9">
      <c r="A18" s="38"/>
      <c r="B18" s="27" t="s">
        <v>42</v>
      </c>
      <c r="C18" s="38"/>
      <c r="D18" s="25" t="s">
        <v>43</v>
      </c>
      <c r="E18" s="38"/>
      <c r="F18" s="28"/>
      <c r="G18" s="38"/>
      <c r="H18" s="38"/>
      <c r="I18" s="38"/>
    </row>
    <row r="19" spans="1:9">
      <c r="A19" s="38" t="s">
        <v>27</v>
      </c>
      <c r="B19" s="85">
        <v>0</v>
      </c>
      <c r="C19" s="85"/>
      <c r="D19" s="85">
        <v>0</v>
      </c>
      <c r="F19" s="32"/>
      <c r="G19" s="38"/>
      <c r="H19" s="38"/>
      <c r="I19" s="38"/>
    </row>
    <row r="20" spans="1:9">
      <c r="A20" s="38" t="s">
        <v>38</v>
      </c>
      <c r="B20" s="85">
        <v>0</v>
      </c>
      <c r="C20" s="85"/>
      <c r="D20" s="85">
        <v>0</v>
      </c>
      <c r="F20" s="32"/>
      <c r="G20" s="28"/>
      <c r="H20" s="38"/>
      <c r="I20" s="38"/>
    </row>
    <row r="21" spans="1:9">
      <c r="A21" s="38" t="s">
        <v>39</v>
      </c>
      <c r="B21" s="85">
        <v>0</v>
      </c>
      <c r="C21" s="85"/>
      <c r="D21" s="85">
        <v>0</v>
      </c>
      <c r="F21" s="32"/>
      <c r="G21" s="38"/>
      <c r="H21" s="38"/>
      <c r="I21" s="38"/>
    </row>
    <row r="22" spans="1:9">
      <c r="A22" s="38" t="s">
        <v>40</v>
      </c>
      <c r="B22" s="85">
        <v>0</v>
      </c>
      <c r="C22" s="85"/>
      <c r="D22" s="85">
        <v>0</v>
      </c>
      <c r="F22" s="32"/>
      <c r="G22" s="38"/>
      <c r="H22" s="38"/>
      <c r="I22" s="38"/>
    </row>
    <row r="23" spans="1:9" ht="13.5" thickBot="1">
      <c r="A23" s="38" t="s">
        <v>28</v>
      </c>
      <c r="B23" s="85">
        <v>0</v>
      </c>
      <c r="C23" s="85"/>
      <c r="D23" s="85">
        <v>0</v>
      </c>
      <c r="F23" s="32"/>
      <c r="G23" s="38"/>
      <c r="H23" s="38"/>
      <c r="I23" s="38"/>
    </row>
    <row r="24" spans="1:9" ht="14.25" thickTop="1" thickBot="1">
      <c r="A24" s="65" t="s">
        <v>16</v>
      </c>
      <c r="B24" s="79">
        <f>SUM(B19:B23)</f>
        <v>0</v>
      </c>
      <c r="C24" s="80"/>
      <c r="D24" s="79">
        <f>SUM(D19:D23)</f>
        <v>0</v>
      </c>
      <c r="E24" s="38"/>
      <c r="F24" s="28"/>
      <c r="G24" s="38"/>
    </row>
    <row r="25" spans="1:9" ht="13.5" thickTop="1">
      <c r="A25" s="36"/>
      <c r="B25" s="72"/>
      <c r="C25" s="38"/>
      <c r="D25" s="38"/>
      <c r="E25" s="38"/>
      <c r="F25" s="28"/>
      <c r="G25" s="38"/>
    </row>
    <row r="26" spans="1:9">
      <c r="A26" s="13"/>
      <c r="C26" s="10"/>
      <c r="F26" s="10"/>
    </row>
    <row r="27" spans="1:9">
      <c r="A27" s="9"/>
      <c r="F27" s="10"/>
      <c r="H27" s="32"/>
    </row>
    <row r="28" spans="1:9">
      <c r="F28" s="10"/>
      <c r="H28" s="28"/>
    </row>
    <row r="29" spans="1:9" ht="18">
      <c r="A29" s="135"/>
      <c r="B29" s="135"/>
      <c r="C29" s="135"/>
      <c r="D29" s="135"/>
      <c r="E29" s="135"/>
      <c r="F29" s="135"/>
      <c r="G29" s="135"/>
      <c r="H29" s="28"/>
    </row>
    <row r="30" spans="1:9">
      <c r="A30" s="13"/>
      <c r="H30" s="10"/>
    </row>
    <row r="31" spans="1:9">
      <c r="A31" s="13"/>
      <c r="H31" s="10"/>
    </row>
    <row r="32" spans="1:9">
      <c r="A32" s="13"/>
      <c r="H32" s="10"/>
    </row>
    <row r="33" spans="1:8">
      <c r="A33" s="13"/>
      <c r="H33" s="10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Pág 4</vt:lpstr>
      <vt:lpstr>Pág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2016-08-12T07:26:27Z</cp:lastPrinted>
  <dcterms:created xsi:type="dcterms:W3CDTF">2003-01-03T12:42:11Z</dcterms:created>
  <dcterms:modified xsi:type="dcterms:W3CDTF">2016-08-19T09:37:48Z</dcterms:modified>
</cp:coreProperties>
</file>